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Mark Stevenson\Downloads\"/>
    </mc:Choice>
  </mc:AlternateContent>
  <xr:revisionPtr revIDLastSave="0" documentId="8_{044C178A-9233-41AE-B9AA-106FECD998F4}" xr6:coauthVersionLast="47" xr6:coauthVersionMax="47" xr10:uidLastSave="{00000000-0000-0000-0000-000000000000}"/>
  <workbookProtection workbookAlgorithmName="SHA-512" workbookHashValue="sPspZFizEHNwyalvW1/8Oluk1ANmdwSfiqMpqwWyBy14o8XLQvoy3Ybc7xdLeUtaPfy8KGZuGmh2rCzclbZ5eg==" workbookSaltValue="F+phwJ2K65nDQNHZora29w==" workbookSpinCount="100000" lockStructure="1"/>
  <bookViews>
    <workbookView xWindow="-120" yWindow="-120" windowWidth="29040" windowHeight="15840" xr2:uid="{00000000-000D-0000-FFFF-FFFF00000000}"/>
  </bookViews>
  <sheets>
    <sheet name="Template" sheetId="1" r:id="rId1"/>
    <sheet name="Example" sheetId="2" r:id="rId2"/>
    <sheet name="Sheet1" sheetId="4" state="hidden" r:id="rId3"/>
    <sheet name="Graphs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2" l="1"/>
  <c r="C34" i="2"/>
  <c r="D33" i="2"/>
  <c r="C33" i="2"/>
  <c r="D32" i="2"/>
  <c r="C32" i="2"/>
  <c r="D34" i="1"/>
  <c r="D33" i="1"/>
  <c r="D32" i="1"/>
  <c r="C34" i="1"/>
  <c r="C33" i="1"/>
  <c r="C32" i="1"/>
  <c r="J108" i="3" l="1"/>
  <c r="J107" i="3"/>
  <c r="J106" i="3"/>
  <c r="J105" i="3"/>
  <c r="J104" i="3"/>
  <c r="J103" i="3"/>
  <c r="J102" i="3"/>
  <c r="J101" i="3"/>
  <c r="J100" i="3"/>
  <c r="J99" i="3"/>
  <c r="J98" i="3"/>
  <c r="J90" i="3"/>
  <c r="J89" i="3"/>
  <c r="J88" i="3"/>
  <c r="J87" i="3"/>
  <c r="J86" i="3"/>
  <c r="J85" i="3"/>
  <c r="J77" i="3"/>
  <c r="J76" i="3"/>
  <c r="J75" i="3"/>
  <c r="J74" i="3"/>
  <c r="H108" i="3"/>
  <c r="H107" i="3"/>
  <c r="H106" i="3"/>
  <c r="H104" i="3"/>
  <c r="H103" i="3"/>
  <c r="H101" i="3"/>
  <c r="H100" i="3"/>
  <c r="H90" i="3"/>
  <c r="H88" i="3"/>
  <c r="H87" i="3"/>
  <c r="H77" i="3"/>
  <c r="H76" i="3"/>
  <c r="F52" i="3"/>
  <c r="G59" i="3" s="1"/>
  <c r="F42" i="3"/>
  <c r="G44" i="3" s="1"/>
  <c r="F34" i="3"/>
  <c r="G35" i="3" s="1"/>
  <c r="B52" i="3"/>
  <c r="C59" i="3" s="1"/>
  <c r="B42" i="3"/>
  <c r="C46" i="3" s="1"/>
  <c r="B34" i="3"/>
  <c r="C35" i="3" s="1"/>
  <c r="B28" i="2"/>
  <c r="B26" i="2"/>
  <c r="B24" i="2"/>
  <c r="B28" i="1"/>
  <c r="B26" i="1"/>
  <c r="B24" i="1"/>
  <c r="G34" i="1"/>
  <c r="G33" i="1"/>
  <c r="G32" i="1"/>
  <c r="G34" i="3" l="1"/>
  <c r="G37" i="3"/>
  <c r="G43" i="3"/>
  <c r="G47" i="3"/>
  <c r="G53" i="3"/>
  <c r="G57" i="3"/>
  <c r="G61" i="3"/>
  <c r="G45" i="3"/>
  <c r="G36" i="3"/>
  <c r="G42" i="3"/>
  <c r="G46" i="3"/>
  <c r="G52" i="3"/>
  <c r="G56" i="3"/>
  <c r="G60" i="3"/>
  <c r="G54" i="3"/>
  <c r="G58" i="3"/>
  <c r="G62" i="3"/>
  <c r="G55" i="3"/>
  <c r="C45" i="3"/>
  <c r="C36" i="3"/>
  <c r="C34" i="3"/>
  <c r="C52" i="3"/>
  <c r="C42" i="3"/>
  <c r="C56" i="3"/>
  <c r="C37" i="3"/>
  <c r="C43" i="3"/>
  <c r="C47" i="3"/>
  <c r="C53" i="3"/>
  <c r="C57" i="3"/>
  <c r="C61" i="3"/>
  <c r="C60" i="3"/>
  <c r="C44" i="3"/>
  <c r="C54" i="3"/>
  <c r="C58" i="3"/>
  <c r="C62" i="3"/>
  <c r="C55" i="3"/>
  <c r="D23" i="2"/>
  <c r="D23" i="1"/>
  <c r="E4" i="1"/>
  <c r="G20" i="3"/>
  <c r="F15" i="3"/>
  <c r="B15" i="3"/>
  <c r="B54" i="2"/>
  <c r="G24" i="3" s="1"/>
  <c r="B52" i="2"/>
  <c r="G23" i="3" s="1"/>
  <c r="B50" i="2"/>
  <c r="G22" i="3" s="1"/>
  <c r="B48" i="2"/>
  <c r="B46" i="2"/>
  <c r="B44" i="2"/>
  <c r="G19" i="3" s="1"/>
  <c r="B42" i="2"/>
  <c r="B40" i="2"/>
  <c r="G17" i="3" s="1"/>
  <c r="B38" i="2"/>
  <c r="G16" i="3" s="1"/>
  <c r="A38" i="2"/>
  <c r="F16" i="3" s="1"/>
  <c r="B36" i="2"/>
  <c r="G34" i="2"/>
  <c r="G33" i="2"/>
  <c r="G32" i="2"/>
  <c r="B32" i="2"/>
  <c r="E4" i="2"/>
  <c r="B54" i="1"/>
  <c r="B108" i="3" s="1"/>
  <c r="B52" i="1"/>
  <c r="B107" i="3" s="1"/>
  <c r="B50" i="1"/>
  <c r="B106" i="3" s="1"/>
  <c r="B48" i="1"/>
  <c r="B105" i="3" s="1"/>
  <c r="B46" i="1"/>
  <c r="B104" i="3" s="1"/>
  <c r="B44" i="1"/>
  <c r="B42" i="1"/>
  <c r="B40" i="1"/>
  <c r="B38" i="1"/>
  <c r="A38" i="1"/>
  <c r="B16" i="3" s="1"/>
  <c r="B36" i="1"/>
  <c r="G21" i="3" l="1"/>
  <c r="H105" i="3"/>
  <c r="G18" i="3"/>
  <c r="H89" i="3"/>
  <c r="H102" i="3"/>
  <c r="G15" i="3"/>
  <c r="H99" i="3"/>
  <c r="H86" i="3"/>
  <c r="H91" i="3" s="1"/>
  <c r="H75" i="3"/>
  <c r="H78" i="3" s="1"/>
  <c r="B90" i="3"/>
  <c r="B103" i="3"/>
  <c r="B89" i="3"/>
  <c r="B102" i="3"/>
  <c r="B77" i="3"/>
  <c r="B101" i="3"/>
  <c r="B88" i="3"/>
  <c r="B76" i="3"/>
  <c r="B100" i="3"/>
  <c r="B87" i="3"/>
  <c r="B75" i="3"/>
  <c r="B99" i="3"/>
  <c r="B86" i="3"/>
  <c r="C24" i="3"/>
  <c r="C23" i="3"/>
  <c r="C22" i="3"/>
  <c r="C21" i="3"/>
  <c r="C20" i="3"/>
  <c r="C19" i="3"/>
  <c r="C18" i="3"/>
  <c r="C16" i="3"/>
  <c r="C17" i="3"/>
  <c r="C15" i="3"/>
  <c r="G63" i="3"/>
  <c r="E34" i="2" s="1"/>
  <c r="G6" i="3" s="1"/>
  <c r="G5" i="3" s="1"/>
  <c r="G38" i="3"/>
  <c r="E32" i="2" s="1"/>
  <c r="G48" i="3"/>
  <c r="E33" i="2" s="1"/>
  <c r="C63" i="3"/>
  <c r="C48" i="3"/>
  <c r="E33" i="1" s="1"/>
  <c r="C38" i="3"/>
  <c r="E32" i="1" s="1"/>
  <c r="B32" i="1"/>
  <c r="B34" i="1"/>
  <c r="B33" i="2"/>
  <c r="A40" i="2"/>
  <c r="F17" i="3" s="1"/>
  <c r="B33" i="1"/>
  <c r="A40" i="1"/>
  <c r="A42" i="1" s="1"/>
  <c r="B18" i="3" s="1"/>
  <c r="B34" i="2"/>
  <c r="A42" i="2"/>
  <c r="H109" i="3" l="1"/>
  <c r="H79" i="3"/>
  <c r="H92" i="3"/>
  <c r="B78" i="3"/>
  <c r="B109" i="3"/>
  <c r="B91" i="3"/>
  <c r="E34" i="1"/>
  <c r="C6" i="3" s="1"/>
  <c r="C5" i="3" s="1"/>
  <c r="B17" i="3"/>
  <c r="A44" i="1"/>
  <c r="A46" i="1"/>
  <c r="B19" i="3"/>
  <c r="F18" i="3"/>
  <c r="A44" i="2"/>
  <c r="D76" i="3" l="1"/>
  <c r="D75" i="3"/>
  <c r="D74" i="3"/>
  <c r="D77" i="3"/>
  <c r="D85" i="3"/>
  <c r="D88" i="3"/>
  <c r="D87" i="3"/>
  <c r="D90" i="3"/>
  <c r="D86" i="3"/>
  <c r="D89" i="3"/>
  <c r="D105" i="3"/>
  <c r="D108" i="3"/>
  <c r="D104" i="3"/>
  <c r="D100" i="3"/>
  <c r="D103" i="3"/>
  <c r="D107" i="3"/>
  <c r="D106" i="3"/>
  <c r="D102" i="3"/>
  <c r="D98" i="3"/>
  <c r="D101" i="3"/>
  <c r="D99" i="3"/>
  <c r="H110" i="3"/>
  <c r="F19" i="3"/>
  <c r="A46" i="2"/>
  <c r="B20" i="3"/>
  <c r="A48" i="1"/>
  <c r="A50" i="1" s="1"/>
  <c r="B79" i="3" l="1"/>
  <c r="H32" i="1" s="1"/>
  <c r="B110" i="3"/>
  <c r="H34" i="1" s="1"/>
  <c r="B92" i="3"/>
  <c r="H33" i="1" s="1"/>
  <c r="B21" i="3"/>
  <c r="F20" i="3"/>
  <c r="A48" i="2"/>
  <c r="F21" i="3" s="1"/>
  <c r="A50" i="2" l="1"/>
  <c r="B22" i="3"/>
  <c r="A52" i="1"/>
  <c r="A54" i="1" l="1"/>
  <c r="B24" i="3" s="1"/>
  <c r="B23" i="3"/>
  <c r="F22" i="3"/>
  <c r="A52" i="2"/>
  <c r="F23" i="3" l="1"/>
  <c r="A54" i="2"/>
  <c r="F2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 Stevenson</author>
  </authors>
  <commentList>
    <comment ref="B2" authorId="0" shapeId="0" xr:uid="{B7B1998D-C7A6-4615-8938-1FB67C0EAAAC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Arial"/>
            <family val="2"/>
            <scheme val="major"/>
          </rPr>
          <t xml:space="preserve">Please enter data in </t>
        </r>
        <r>
          <rPr>
            <b/>
            <sz val="10"/>
            <color indexed="81"/>
            <rFont val="Arial"/>
            <family val="2"/>
            <scheme val="major"/>
          </rPr>
          <t>gray</t>
        </r>
        <r>
          <rPr>
            <sz val="10"/>
            <color indexed="81"/>
            <rFont val="Arial"/>
            <family val="2"/>
            <scheme val="major"/>
          </rPr>
          <t xml:space="preserve"> cells only
Can print out the </t>
        </r>
        <r>
          <rPr>
            <b/>
            <sz val="10"/>
            <color indexed="81"/>
            <rFont val="Arial"/>
            <family val="2"/>
            <scheme val="major"/>
          </rPr>
          <t>Example</t>
        </r>
        <r>
          <rPr>
            <sz val="10"/>
            <color indexed="81"/>
            <rFont val="Arial"/>
            <family val="2"/>
            <scheme val="major"/>
          </rPr>
          <t xml:space="preserve"> tab as a guide</t>
        </r>
      </text>
    </comment>
    <comment ref="A7" authorId="0" shapeId="0" xr:uid="{22AFCD8D-1B24-4652-A815-82383BA86C23}">
      <text>
        <r>
          <rPr>
            <sz val="9"/>
            <color indexed="81"/>
            <rFont val="Tahoma"/>
            <family val="2"/>
          </rPr>
          <t xml:space="preserve">
  </t>
        </r>
        <r>
          <rPr>
            <sz val="10"/>
            <color indexed="81"/>
            <rFont val="Arial"/>
            <family val="2"/>
            <scheme val="major"/>
          </rPr>
          <t xml:space="preserve">Please:
  1) Go into your </t>
        </r>
        <r>
          <rPr>
            <b/>
            <sz val="10"/>
            <color indexed="81"/>
            <rFont val="Arial"/>
            <family val="2"/>
            <scheme val="major"/>
          </rPr>
          <t>LinkedIn</t>
        </r>
        <r>
          <rPr>
            <sz val="10"/>
            <color indexed="81"/>
            <rFont val="Arial"/>
            <family val="2"/>
            <scheme val="major"/>
          </rPr>
          <t xml:space="preserve">
  2) Go to </t>
        </r>
        <r>
          <rPr>
            <b/>
            <sz val="10"/>
            <color indexed="81"/>
            <rFont val="Arial"/>
            <family val="2"/>
            <scheme val="major"/>
          </rPr>
          <t>main screen</t>
        </r>
        <r>
          <rPr>
            <sz val="10"/>
            <color indexed="81"/>
            <rFont val="Arial"/>
            <family val="2"/>
            <scheme val="major"/>
          </rPr>
          <t xml:space="preserve"> with your picture
  3) Click on </t>
        </r>
        <r>
          <rPr>
            <b/>
            <sz val="10"/>
            <color indexed="81"/>
            <rFont val="Arial"/>
            <family val="2"/>
            <scheme val="major"/>
          </rPr>
          <t>"Contact Info"</t>
        </r>
        <r>
          <rPr>
            <sz val="10"/>
            <color indexed="81"/>
            <rFont val="Arial"/>
            <family val="2"/>
            <scheme val="major"/>
          </rPr>
          <t xml:space="preserve">
  4) Copy link below </t>
        </r>
        <r>
          <rPr>
            <b/>
            <sz val="10"/>
            <color indexed="81"/>
            <rFont val="Arial"/>
            <family val="2"/>
            <scheme val="major"/>
          </rPr>
          <t>"Your Profile"</t>
        </r>
        <r>
          <rPr>
            <sz val="10"/>
            <color indexed="81"/>
            <rFont val="Arial"/>
            <family val="2"/>
            <scheme val="major"/>
          </rPr>
          <t xml:space="preserve">
  5) Paste </t>
        </r>
        <r>
          <rPr>
            <b/>
            <sz val="10"/>
            <color indexed="81"/>
            <rFont val="Arial"/>
            <family val="2"/>
            <scheme val="major"/>
          </rPr>
          <t>link</t>
        </r>
        <r>
          <rPr>
            <sz val="10"/>
            <color indexed="81"/>
            <rFont val="Arial"/>
            <family val="2"/>
            <scheme val="major"/>
          </rPr>
          <t xml:space="preserve"> into cell</t>
        </r>
      </text>
    </comment>
    <comment ref="A24" authorId="0" shapeId="0" xr:uid="{345EB2E8-BF90-48B0-84D5-FD727AA374B4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Arial"/>
            <family val="2"/>
            <scheme val="major"/>
          </rPr>
          <t xml:space="preserve">Please enter the </t>
        </r>
        <r>
          <rPr>
            <b/>
            <sz val="10"/>
            <color indexed="81"/>
            <rFont val="Arial"/>
            <family val="2"/>
            <scheme val="major"/>
          </rPr>
          <t>Number of Company(ies)</t>
        </r>
        <r>
          <rPr>
            <sz val="10"/>
            <color indexed="81"/>
            <rFont val="Arial"/>
            <family val="2"/>
            <scheme val="major"/>
          </rPr>
          <t xml:space="preserve"> you worked at last 3 years
Example:
1 Company last 3 years
</t>
        </r>
      </text>
    </comment>
    <comment ref="D24" authorId="0" shapeId="0" xr:uid="{98F39559-C2C5-4935-952F-7DB3B052AD39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Arial"/>
            <family val="2"/>
            <scheme val="major"/>
          </rPr>
          <t xml:space="preserve">Please enter the </t>
        </r>
        <r>
          <rPr>
            <b/>
            <sz val="10"/>
            <color indexed="81"/>
            <rFont val="Arial"/>
            <family val="2"/>
            <scheme val="major"/>
          </rPr>
          <t>Number of Year(s)</t>
        </r>
        <r>
          <rPr>
            <sz val="10"/>
            <color indexed="81"/>
            <rFont val="Arial"/>
            <family val="2"/>
            <scheme val="major"/>
          </rPr>
          <t xml:space="preserve"> you have worked at Current Company
</t>
        </r>
      </text>
    </comment>
    <comment ref="E24" authorId="0" shapeId="0" xr:uid="{60DB4DDD-DAF9-4F01-8E9C-8005388E6415}">
      <text>
        <r>
          <rPr>
            <sz val="10"/>
            <color indexed="81"/>
            <rFont val="Arial"/>
            <family val="2"/>
            <scheme val="major"/>
          </rPr>
          <t xml:space="preserve">
Please replace "?" with name of your </t>
        </r>
        <r>
          <rPr>
            <b/>
            <sz val="10"/>
            <color indexed="81"/>
            <rFont val="Arial"/>
            <family val="2"/>
            <scheme val="major"/>
          </rPr>
          <t>Current Company</t>
        </r>
        <r>
          <rPr>
            <sz val="10"/>
            <color indexed="81"/>
            <rFont val="Arial"/>
            <family val="2"/>
            <scheme val="major"/>
          </rPr>
          <t xml:space="preserve">
Example:
Currently:  Apple</t>
        </r>
      </text>
    </comment>
    <comment ref="H24" authorId="0" shapeId="0" xr:uid="{C4FB69C0-253F-4BE3-B0B5-16AF89AF6487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Arial"/>
            <family val="2"/>
            <scheme val="major"/>
          </rPr>
          <t>Please look at</t>
        </r>
        <r>
          <rPr>
            <b/>
            <sz val="10"/>
            <color indexed="81"/>
            <rFont val="Arial"/>
            <family val="2"/>
            <scheme val="major"/>
          </rPr>
          <t xml:space="preserve"> Example</t>
        </r>
        <r>
          <rPr>
            <sz val="10"/>
            <color indexed="81"/>
            <rFont val="Arial"/>
            <family val="2"/>
            <scheme val="major"/>
          </rPr>
          <t xml:space="preserve"> tab if you need suggestions</t>
        </r>
      </text>
    </comment>
    <comment ref="F32" authorId="0" shapeId="0" xr:uid="{167E3798-A93D-4D28-B803-FC0430FCAADA}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Arial"/>
            <family val="2"/>
            <scheme val="major"/>
          </rPr>
          <t xml:space="preserve">Please replace "?" with </t>
        </r>
        <r>
          <rPr>
            <b/>
            <sz val="10"/>
            <color indexed="81"/>
            <rFont val="Arial"/>
            <family val="2"/>
            <scheme val="major"/>
          </rPr>
          <t>5</t>
        </r>
        <r>
          <rPr>
            <sz val="10"/>
            <color indexed="81"/>
            <rFont val="Arial"/>
            <family val="2"/>
            <scheme val="major"/>
          </rPr>
          <t xml:space="preserve"> or </t>
        </r>
        <r>
          <rPr>
            <b/>
            <sz val="10"/>
            <color indexed="81"/>
            <rFont val="Arial"/>
            <family val="2"/>
            <scheme val="major"/>
          </rPr>
          <t>15</t>
        </r>
        <r>
          <rPr>
            <sz val="10"/>
            <color indexed="81"/>
            <rFont val="Arial"/>
            <family val="2"/>
            <scheme val="major"/>
          </rPr>
          <t xml:space="preserve"> or </t>
        </r>
        <r>
          <rPr>
            <b/>
            <sz val="10"/>
            <color indexed="81"/>
            <rFont val="Arial"/>
            <family val="2"/>
            <scheme val="major"/>
          </rPr>
          <t>25</t>
        </r>
        <r>
          <rPr>
            <sz val="10"/>
            <color indexed="81"/>
            <rFont val="Arial"/>
            <family val="2"/>
            <scheme val="major"/>
          </rPr>
          <t xml:space="preserve">
Example:
Top 5% or Top 15% or Top 25%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9" authorId="0" shapeId="0" xr:uid="{DA8F9DAE-B883-4E2A-95E8-1415A4009B3C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Arial"/>
            <family val="2"/>
            <scheme val="major"/>
          </rPr>
          <t xml:space="preserve">When done filling in Template:
1) Please </t>
        </r>
        <r>
          <rPr>
            <b/>
            <sz val="10"/>
            <color indexed="81"/>
            <rFont val="Arial"/>
            <family val="2"/>
            <scheme val="major"/>
          </rPr>
          <t>send file</t>
        </r>
        <r>
          <rPr>
            <sz val="10"/>
            <color indexed="81"/>
            <rFont val="Arial"/>
            <family val="2"/>
            <scheme val="major"/>
          </rPr>
          <t xml:space="preserve"> to:  MyRepSheet@RepSheet.ai
2) We add </t>
        </r>
        <r>
          <rPr>
            <b/>
            <sz val="10"/>
            <color indexed="81"/>
            <rFont val="Arial"/>
            <family val="2"/>
            <scheme val="major"/>
          </rPr>
          <t>GOLD, SILVER or BRONZE</t>
        </r>
        <r>
          <rPr>
            <sz val="10"/>
            <color indexed="81"/>
            <rFont val="Arial"/>
            <family val="2"/>
            <scheme val="major"/>
          </rPr>
          <t xml:space="preserve">
3) We send you </t>
        </r>
        <r>
          <rPr>
            <b/>
            <sz val="10"/>
            <color indexed="81"/>
            <rFont val="Arial"/>
            <family val="2"/>
            <scheme val="major"/>
          </rPr>
          <t>DocuSign</t>
        </r>
        <r>
          <rPr>
            <sz val="10"/>
            <color indexed="81"/>
            <rFont val="Arial"/>
            <family val="2"/>
            <scheme val="major"/>
          </rPr>
          <t xml:space="preserve"> 
4) Please </t>
        </r>
        <r>
          <rPr>
            <b/>
            <sz val="10"/>
            <color indexed="81"/>
            <rFont val="Arial"/>
            <family val="2"/>
            <scheme val="major"/>
          </rPr>
          <t>sign</t>
        </r>
        <r>
          <rPr>
            <sz val="10"/>
            <color indexed="81"/>
            <rFont val="Arial"/>
            <family val="2"/>
            <scheme val="major"/>
          </rPr>
          <t xml:space="preserve"> it
5) Please print out / email SE Sheet as </t>
        </r>
        <r>
          <rPr>
            <b/>
            <sz val="10"/>
            <color indexed="81"/>
            <rFont val="Arial"/>
            <family val="2"/>
            <scheme val="major"/>
          </rPr>
          <t>.pdf</t>
        </r>
        <r>
          <rPr>
            <sz val="10"/>
            <color indexed="81"/>
            <rFont val="Arial"/>
            <family val="2"/>
            <scheme val="major"/>
          </rPr>
          <t xml:space="preserve"> to whomever you like
(Entire process is </t>
        </r>
        <r>
          <rPr>
            <b/>
            <sz val="10"/>
            <color indexed="81"/>
            <rFont val="Arial"/>
            <family val="2"/>
            <scheme val="major"/>
          </rPr>
          <t>free</t>
        </r>
        <r>
          <rPr>
            <sz val="10"/>
            <color indexed="81"/>
            <rFont val="Arial"/>
            <family val="2"/>
            <scheme val="major"/>
          </rPr>
          <t>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<sst xmlns="http://schemas.openxmlformats.org/spreadsheetml/2006/main" count="283" uniqueCount="139">
  <si>
    <t xml:space="preserve"> Name</t>
  </si>
  <si>
    <t xml:space="preserve"> Job Title</t>
  </si>
  <si>
    <t>Numbers of:</t>
  </si>
  <si>
    <t xml:space="preserve"> Company</t>
  </si>
  <si>
    <t>Gold based on:</t>
  </si>
  <si>
    <t xml:space="preserve"> Phone</t>
  </si>
  <si>
    <t>1)  Annual Numbers on Sales Resume</t>
  </si>
  <si>
    <t xml:space="preserve"> Email</t>
  </si>
  <si>
    <t>2)  President Clubs / Awards / Promotions</t>
  </si>
  <si>
    <t xml:space="preserve"> LinkedIn</t>
  </si>
  <si>
    <t>3)  Length of Jobs / Quality of Companies</t>
  </si>
  <si>
    <t xml:space="preserve"> Objective</t>
  </si>
  <si>
    <t>Position Wanted</t>
  </si>
  <si>
    <t>Industry</t>
  </si>
  <si>
    <t>Company Size</t>
  </si>
  <si>
    <t>Location (City, State or Area)</t>
  </si>
  <si>
    <t xml:space="preserve">To obtain: </t>
  </si>
  <si>
    <t>Pre-IPO Start-up</t>
  </si>
  <si>
    <t>Years</t>
  </si>
  <si>
    <t xml:space="preserve"> "Closing" Experience</t>
  </si>
  <si>
    <t xml:space="preserve">  CyberSecurity</t>
  </si>
  <si>
    <t>Number</t>
  </si>
  <si>
    <t>of Companies Worked</t>
  </si>
  <si>
    <t xml:space="preserve">  Years Average</t>
  </si>
  <si>
    <t>Why Left Each Company? (brief reason)</t>
  </si>
  <si>
    <t xml:space="preserve">  Currently:  ?</t>
  </si>
  <si>
    <t xml:space="preserve">  Last Company:  ?</t>
  </si>
  <si>
    <t xml:space="preserve">  3rd Company:  ?</t>
  </si>
  <si>
    <t xml:space="preserve">  4th Company:  ?</t>
  </si>
  <si>
    <t xml:space="preserve">  5th Company:  ?</t>
  </si>
  <si>
    <t>$M</t>
  </si>
  <si>
    <t xml:space="preserve">President </t>
  </si>
  <si>
    <t>Top</t>
  </si>
  <si>
    <t>Promotion</t>
  </si>
  <si>
    <t>Achievements</t>
  </si>
  <si>
    <t>% of Quota</t>
  </si>
  <si>
    <t>Attained</t>
  </si>
  <si>
    <t>Quota</t>
  </si>
  <si>
    <t>Club</t>
  </si>
  <si>
    <t>Talent</t>
  </si>
  <si>
    <t>Last 3 yr ave</t>
  </si>
  <si>
    <t>Top ?%</t>
  </si>
  <si>
    <t>Last 5 yr ave</t>
  </si>
  <si>
    <t>Last 10 yr ave</t>
  </si>
  <si>
    <t>Yes or No</t>
  </si>
  <si>
    <t>Year of</t>
  </si>
  <si>
    <t>Degree</t>
  </si>
  <si>
    <t>Major</t>
  </si>
  <si>
    <t>College</t>
  </si>
  <si>
    <t>Graduation</t>
  </si>
  <si>
    <t>Degree?</t>
  </si>
  <si>
    <t>Palo Alto Networks</t>
  </si>
  <si>
    <t>(650) 269 - 5124</t>
  </si>
  <si>
    <t>CyberSecurity</t>
  </si>
  <si>
    <t>Bay Area, CA</t>
  </si>
  <si>
    <t xml:space="preserve">  Currently:  PA Networks</t>
  </si>
  <si>
    <t>Like job but just looking around</t>
  </si>
  <si>
    <t xml:space="preserve">  Last Company:  F5</t>
  </si>
  <si>
    <t>Product not ready yet</t>
  </si>
  <si>
    <t xml:space="preserve">  3rd Company:  Seagate</t>
  </si>
  <si>
    <t>Company got acquired</t>
  </si>
  <si>
    <t xml:space="preserve">  4th Company:  Juniper</t>
  </si>
  <si>
    <t>Recruited out by former boss</t>
  </si>
  <si>
    <t xml:space="preserve">  5th Company:  Cisco</t>
  </si>
  <si>
    <t>Recruited out by recruiter with raise</t>
  </si>
  <si>
    <t>Top 5%</t>
  </si>
  <si>
    <t>Top 15%</t>
  </si>
  <si>
    <t>Yes</t>
  </si>
  <si>
    <t>No</t>
  </si>
  <si>
    <t>Top 25%</t>
  </si>
  <si>
    <t>TEMPLATE</t>
  </si>
  <si>
    <t>EXAMPLE</t>
  </si>
  <si>
    <t>Data for Charts:</t>
  </si>
  <si>
    <t>Chart 1:</t>
  </si>
  <si>
    <t>No Club</t>
  </si>
  <si>
    <t>Chart 2:</t>
  </si>
  <si>
    <t>% of Annual Quota</t>
  </si>
  <si>
    <r>
      <rPr>
        <b/>
        <sz val="14"/>
        <color rgb="FFF1C232"/>
        <rFont val="Arial"/>
        <family val="2"/>
      </rPr>
      <t>GOLD</t>
    </r>
    <r>
      <rPr>
        <sz val="14"/>
        <color rgb="FF000000"/>
        <rFont val="Arial"/>
        <family val="2"/>
      </rPr>
      <t xml:space="preserve"> = Top 5% Talent</t>
    </r>
  </si>
  <si>
    <r>
      <rPr>
        <b/>
        <sz val="14"/>
        <color rgb="FFB7B7B7"/>
        <rFont val="Arial"/>
        <family val="2"/>
      </rPr>
      <t>SILVER</t>
    </r>
    <r>
      <rPr>
        <sz val="14"/>
        <color rgb="FF000000"/>
        <rFont val="Arial"/>
        <family val="2"/>
      </rPr>
      <t xml:space="preserve"> = Top 15% Talent</t>
    </r>
  </si>
  <si>
    <r>
      <rPr>
        <b/>
        <sz val="14"/>
        <color rgb="FF7F6000"/>
        <rFont val="Arial"/>
        <family val="2"/>
      </rPr>
      <t>BRONZE</t>
    </r>
    <r>
      <rPr>
        <sz val="14"/>
        <color rgb="FF000000"/>
        <rFont val="Arial"/>
        <family val="2"/>
      </rPr>
      <t xml:space="preserve"> = Top 25% Talent</t>
    </r>
  </si>
  <si>
    <t>of Yes</t>
  </si>
  <si>
    <t xml:space="preserve">Counting </t>
  </si>
  <si>
    <t>Test</t>
  </si>
  <si>
    <t>Data for President Club Calulation</t>
  </si>
  <si>
    <t>Number of</t>
  </si>
  <si>
    <t>&gt;= 100%</t>
  </si>
  <si>
    <t>Data for Achievements calculation</t>
  </si>
  <si>
    <t xml:space="preserve"> Years Average</t>
  </si>
  <si>
    <t>SE SHEET</t>
  </si>
  <si>
    <t>Laura Sullivan</t>
  </si>
  <si>
    <t>Sr Sales Engineer</t>
  </si>
  <si>
    <t>laura.sullivan@gmail.com</t>
  </si>
  <si>
    <t>SE Manager</t>
  </si>
  <si>
    <t xml:space="preserve">  TOTAL SE Experience</t>
  </si>
  <si>
    <t xml:space="preserve">  OUTSIDE Sales SE</t>
  </si>
  <si>
    <t xml:space="preserve">  INSIDE Sales SE</t>
  </si>
  <si>
    <t xml:space="preserve"> "Presenting" Experience</t>
  </si>
  <si>
    <t xml:space="preserve">  C-Level</t>
  </si>
  <si>
    <t xml:space="preserve">  VP / Director level</t>
  </si>
  <si>
    <t xml:space="preserve">  Manager level</t>
  </si>
  <si>
    <t xml:space="preserve">  PRE-Sales SE</t>
  </si>
  <si>
    <t xml:space="preserve">  POST-Sales SE</t>
  </si>
  <si>
    <t xml:space="preserve">  SE VP (people)</t>
  </si>
  <si>
    <t xml:space="preserve">  SE Director (people)</t>
  </si>
  <si>
    <t xml:space="preserve">  SE Manager (people)</t>
  </si>
  <si>
    <t xml:space="preserve">  Sales Engineer</t>
  </si>
  <si>
    <t xml:space="preserve">  Subject Matter Expert</t>
  </si>
  <si>
    <t xml:space="preserve">  Licenses &amp; Certifications</t>
  </si>
  <si>
    <t xml:space="preserve">  Mobile Test Automation</t>
  </si>
  <si>
    <t xml:space="preserve">  SOA Mgmt</t>
  </si>
  <si>
    <t xml:space="preserve">  CCIE Security</t>
  </si>
  <si>
    <t xml:space="preserve">  CCIE Data Center</t>
  </si>
  <si>
    <t xml:space="preserve">  CloudTest Certified Specialist</t>
  </si>
  <si>
    <t xml:space="preserve">  ITIL (v2)</t>
  </si>
  <si>
    <t>Annual Team Quota</t>
  </si>
  <si>
    <t>MS</t>
  </si>
  <si>
    <t>BS</t>
  </si>
  <si>
    <t>EE</t>
  </si>
  <si>
    <t>GPA</t>
  </si>
  <si>
    <t>Univ of CA, Berkeley</t>
  </si>
  <si>
    <t>Cal Poly</t>
  </si>
  <si>
    <t>SE SHEET:  One-page, Numerical, Standardized &amp; Certified</t>
  </si>
  <si>
    <t>Promoted to Sr SE in 2018</t>
  </si>
  <si>
    <t>100%+ annual bonus each of last 5 yrs</t>
  </si>
  <si>
    <t>7 President Clubs in last 10 years</t>
  </si>
  <si>
    <t>CDW $3.2M / SHI $2.4M / Optiv $1M</t>
  </si>
  <si>
    <t>Home Depot $2.2M / Slack $1.8M</t>
  </si>
  <si>
    <t>Promoted to Sr. Sales Engineer</t>
  </si>
  <si>
    <t>CVS $1.3M / Ford $1.1M / BOA $900K</t>
  </si>
  <si>
    <t>Citi $2M / HBO $1.5M / Wells Fargo $1M</t>
  </si>
  <si>
    <t>Zoom $850K / HackerRank $600K</t>
  </si>
  <si>
    <t>Named 2013 SE "Best Presentation" Award</t>
  </si>
  <si>
    <t>Top 5 SE out of 110 nationwide every qtr</t>
  </si>
  <si>
    <t>Awarded company trip</t>
  </si>
  <si>
    <t>Awarded SE Rookie of Year</t>
  </si>
  <si>
    <t>My DocuSign certifies SE Sheet as accurate</t>
  </si>
  <si>
    <r>
      <t xml:space="preserve">2022 </t>
    </r>
    <r>
      <rPr>
        <b/>
        <sz val="14"/>
        <color rgb="FFF1C232"/>
        <rFont val="Arial"/>
        <family val="2"/>
      </rPr>
      <t>GOLD</t>
    </r>
  </si>
  <si>
    <t>linkedin/in/laurasullivan</t>
  </si>
  <si>
    <r>
      <t xml:space="preserve">              </t>
    </r>
    <r>
      <rPr>
        <sz val="14"/>
        <color theme="1"/>
        <rFont val="Script MT Bold"/>
        <family val="4"/>
      </rPr>
      <t>Laura Sullivan</t>
    </r>
    <r>
      <rPr>
        <sz val="14"/>
        <color theme="1"/>
        <rFont val="Arial"/>
        <family val="2"/>
      </rPr>
      <t xml:space="preserve">                 5/25/22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</si>
</sst>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&quot;$&quot;#,##0"/>
  </numFmts>
  <fonts count="29" x14ac:knownFonts="1">
    <font>
      <sz val="10"/>
      <color rgb="FF000000"/>
      <name val="Arial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7F6000"/>
      <name val="Arial"/>
      <family val="2"/>
    </font>
    <font>
      <b/>
      <sz val="14"/>
      <color rgb="FFF1C232"/>
      <name val="Arial"/>
      <family val="2"/>
    </font>
    <font>
      <u/>
      <sz val="10"/>
      <color theme="1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000000"/>
      <name val="Arial"/>
      <family val="2"/>
    </font>
    <font>
      <b/>
      <sz val="14"/>
      <color rgb="FFB7B7B7"/>
      <name val="Arial"/>
      <family val="2"/>
    </font>
    <font>
      <b/>
      <sz val="14"/>
      <color rgb="FF000000"/>
      <name val="Arial"/>
      <family val="2"/>
    </font>
    <font>
      <b/>
      <sz val="14"/>
      <color rgb="FF34A853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sz val="10"/>
      <color indexed="81"/>
      <name val="Arial"/>
      <family val="2"/>
      <scheme val="major"/>
    </font>
    <font>
      <b/>
      <sz val="10"/>
      <color indexed="81"/>
      <name val="Arial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  <scheme val="major"/>
    </font>
    <font>
      <sz val="10"/>
      <color rgb="FF000000"/>
      <name val="Arial"/>
      <family val="2"/>
      <scheme val="major"/>
    </font>
    <font>
      <b/>
      <sz val="14"/>
      <name val="Arial"/>
      <family val="2"/>
      <scheme val="major"/>
    </font>
    <font>
      <b/>
      <sz val="14"/>
      <color theme="4" tint="-0.249977111117893"/>
      <name val="Arial"/>
      <family val="2"/>
    </font>
    <font>
      <b/>
      <sz val="14"/>
      <color indexed="8"/>
      <name val="Arial"/>
      <family val="2"/>
    </font>
    <font>
      <sz val="14"/>
      <color theme="1"/>
      <name val="Script MT Bold"/>
      <family val="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0" fillId="0" borderId="0" applyFont="0" applyFill="0" applyBorder="0" applyAlignment="0" applyProtection="0"/>
  </cellStyleXfs>
  <cellXfs count="364">
    <xf numFmtId="0" fontId="0" fillId="0" borderId="0" xfId="0" applyFont="1" applyAlignment="1"/>
    <xf numFmtId="0" fontId="2" fillId="0" borderId="28" xfId="0" applyFont="1" applyBorder="1" applyAlignment="1"/>
    <xf numFmtId="0" fontId="3" fillId="0" borderId="10" xfId="0" applyFont="1" applyBorder="1"/>
    <xf numFmtId="0" fontId="3" fillId="0" borderId="29" xfId="0" applyFont="1" applyBorder="1"/>
    <xf numFmtId="0" fontId="2" fillId="0" borderId="19" xfId="0" applyFont="1" applyBorder="1" applyAlignment="1"/>
    <xf numFmtId="0" fontId="3" fillId="0" borderId="7" xfId="0" applyFont="1" applyBorder="1"/>
    <xf numFmtId="0" fontId="3" fillId="0" borderId="21" xfId="0" applyFont="1" applyBorder="1"/>
    <xf numFmtId="0" fontId="3" fillId="0" borderId="19" xfId="0" applyFont="1" applyBorder="1"/>
    <xf numFmtId="0" fontId="2" fillId="0" borderId="25" xfId="0" applyFont="1" applyBorder="1" applyAlignment="1"/>
    <xf numFmtId="0" fontId="3" fillId="0" borderId="26" xfId="0" applyFont="1" applyBorder="1"/>
    <xf numFmtId="0" fontId="3" fillId="0" borderId="25" xfId="0" applyFont="1" applyBorder="1" applyAlignment="1">
      <alignment horizontal="right"/>
    </xf>
    <xf numFmtId="9" fontId="3" fillId="0" borderId="0" xfId="0" applyNumberFormat="1" applyFont="1" applyAlignment="1"/>
    <xf numFmtId="0" fontId="3" fillId="0" borderId="25" xfId="0" applyFont="1" applyBorder="1"/>
    <xf numFmtId="0" fontId="4" fillId="0" borderId="0" xfId="0" applyFont="1" applyAlignment="1">
      <alignment horizontal="right"/>
    </xf>
    <xf numFmtId="0" fontId="4" fillId="0" borderId="26" xfId="0" applyFont="1" applyBorder="1" applyAlignment="1">
      <alignment horizontal="right"/>
    </xf>
    <xf numFmtId="9" fontId="3" fillId="0" borderId="0" xfId="0" applyNumberFormat="1" applyFont="1"/>
    <xf numFmtId="9" fontId="3" fillId="0" borderId="26" xfId="0" applyNumberFormat="1" applyFont="1" applyBorder="1" applyAlignment="1"/>
    <xf numFmtId="9" fontId="3" fillId="0" borderId="7" xfId="0" applyNumberFormat="1" applyFont="1" applyBorder="1"/>
    <xf numFmtId="9" fontId="3" fillId="0" borderId="21" xfId="0" applyNumberFormat="1" applyFont="1" applyBorder="1" applyAlignmen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0" fillId="0" borderId="0" xfId="0" applyFont="1" applyAlignment="1"/>
    <xf numFmtId="0" fontId="1" fillId="0" borderId="4" xfId="0" applyFont="1" applyBorder="1" applyAlignment="1">
      <alignment horizontal="left"/>
    </xf>
    <xf numFmtId="0" fontId="1" fillId="2" borderId="5" xfId="0" applyFont="1" applyFill="1" applyBorder="1" applyAlignment="1"/>
    <xf numFmtId="0" fontId="8" fillId="0" borderId="4" xfId="0" applyFont="1" applyBorder="1" applyAlignment="1">
      <alignment horizontal="right"/>
    </xf>
    <xf numFmtId="0" fontId="8" fillId="2" borderId="5" xfId="0" applyFont="1" applyFill="1" applyBorder="1" applyAlignment="1"/>
    <xf numFmtId="0" fontId="8" fillId="0" borderId="6" xfId="0" applyFont="1" applyBorder="1" applyAlignment="1">
      <alignment horizontal="left"/>
    </xf>
    <xf numFmtId="0" fontId="8" fillId="2" borderId="8" xfId="0" applyFont="1" applyFill="1" applyBorder="1" applyAlignment="1"/>
    <xf numFmtId="0" fontId="1" fillId="0" borderId="4" xfId="0" applyFont="1" applyBorder="1" applyAlignment="1">
      <alignment horizontal="right"/>
    </xf>
    <xf numFmtId="0" fontId="1" fillId="2" borderId="0" xfId="0" applyFont="1" applyFill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0" xfId="0" applyNumberFormat="1" applyFont="1" applyFill="1" applyAlignment="1">
      <alignment horizontal="right"/>
    </xf>
    <xf numFmtId="1" fontId="8" fillId="2" borderId="4" xfId="0" applyNumberFormat="1" applyFont="1" applyFill="1" applyBorder="1"/>
    <xf numFmtId="1" fontId="8" fillId="2" borderId="0" xfId="0" applyNumberFormat="1" applyFont="1" applyFill="1"/>
    <xf numFmtId="0" fontId="1" fillId="0" borderId="4" xfId="0" applyFont="1" applyBorder="1" applyAlignment="1"/>
    <xf numFmtId="164" fontId="1" fillId="0" borderId="0" xfId="0" applyNumberFormat="1" applyFont="1" applyAlignment="1"/>
    <xf numFmtId="0" fontId="1" fillId="0" borderId="0" xfId="0" applyFont="1" applyAlignment="1">
      <alignment horizontal="right"/>
    </xf>
    <xf numFmtId="0" fontId="8" fillId="0" borderId="5" xfId="0" applyFont="1" applyBorder="1" applyAlignment="1"/>
    <xf numFmtId="0" fontId="1" fillId="0" borderId="9" xfId="0" applyFont="1" applyBorder="1" applyAlignment="1">
      <alignment horizontal="right"/>
    </xf>
    <xf numFmtId="0" fontId="1" fillId="0" borderId="10" xfId="0" applyFont="1" applyBorder="1" applyAlignment="1"/>
    <xf numFmtId="0" fontId="8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3" fontId="12" fillId="2" borderId="4" xfId="0" applyNumberFormat="1" applyFont="1" applyFill="1" applyBorder="1" applyAlignment="1">
      <alignment horizontal="right"/>
    </xf>
    <xf numFmtId="1" fontId="1" fillId="2" borderId="0" xfId="0" applyNumberFormat="1" applyFont="1" applyFill="1" applyAlignment="1"/>
    <xf numFmtId="0" fontId="8" fillId="2" borderId="5" xfId="0" applyFont="1" applyFill="1" applyBorder="1" applyAlignment="1">
      <alignment horizontal="left"/>
    </xf>
    <xf numFmtId="3" fontId="8" fillId="2" borderId="4" xfId="0" applyNumberFormat="1" applyFont="1" applyFill="1" applyBorder="1"/>
    <xf numFmtId="165" fontId="1" fillId="2" borderId="0" xfId="0" applyNumberFormat="1" applyFont="1" applyFill="1" applyAlignment="1"/>
    <xf numFmtId="0" fontId="1" fillId="0" borderId="6" xfId="0" applyFont="1" applyBorder="1" applyAlignment="1"/>
    <xf numFmtId="0" fontId="1" fillId="0" borderId="7" xfId="0" applyFont="1" applyBorder="1"/>
    <xf numFmtId="0" fontId="12" fillId="0" borderId="7" xfId="0" applyFont="1" applyBorder="1" applyAlignment="1">
      <alignment horizontal="right"/>
    </xf>
    <xf numFmtId="0" fontId="12" fillId="0" borderId="8" xfId="0" applyFont="1" applyBorder="1" applyAlignment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9" fontId="12" fillId="0" borderId="25" xfId="0" applyNumberFormat="1" applyFont="1" applyBorder="1" applyAlignment="1">
      <alignment horizontal="center"/>
    </xf>
    <xf numFmtId="9" fontId="12" fillId="2" borderId="25" xfId="0" applyNumberFormat="1" applyFont="1" applyFill="1" applyBorder="1" applyAlignment="1">
      <alignment horizontal="center"/>
    </xf>
    <xf numFmtId="166" fontId="12" fillId="2" borderId="0" xfId="0" applyNumberFormat="1" applyFont="1" applyFill="1" applyAlignment="1">
      <alignment horizontal="center"/>
    </xf>
    <xf numFmtId="3" fontId="12" fillId="2" borderId="26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horizontal="left"/>
    </xf>
    <xf numFmtId="0" fontId="12" fillId="0" borderId="18" xfId="0" applyFont="1" applyBorder="1" applyAlignment="1">
      <alignment horizontal="center"/>
    </xf>
    <xf numFmtId="9" fontId="12" fillId="0" borderId="19" xfId="0" applyNumberFormat="1" applyFont="1" applyBorder="1" applyAlignment="1">
      <alignment horizontal="center"/>
    </xf>
    <xf numFmtId="9" fontId="12" fillId="2" borderId="19" xfId="0" applyNumberFormat="1" applyFont="1" applyFill="1" applyBorder="1" applyAlignment="1">
      <alignment horizontal="center"/>
    </xf>
    <xf numFmtId="166" fontId="12" fillId="2" borderId="7" xfId="0" applyNumberFormat="1" applyFont="1" applyFill="1" applyBorder="1" applyAlignment="1">
      <alignment horizontal="center"/>
    </xf>
    <xf numFmtId="3" fontId="12" fillId="2" borderId="21" xfId="0" applyNumberFormat="1" applyFont="1" applyFill="1" applyBorder="1" applyAlignment="1">
      <alignment horizontal="center"/>
    </xf>
    <xf numFmtId="0" fontId="12" fillId="2" borderId="8" xfId="0" applyFont="1" applyFill="1" applyBorder="1" applyAlignment="1">
      <alignment horizontal="left"/>
    </xf>
    <xf numFmtId="0" fontId="10" fillId="0" borderId="4" xfId="0" applyFont="1" applyBorder="1"/>
    <xf numFmtId="0" fontId="10" fillId="0" borderId="25" xfId="0" applyFont="1" applyBorder="1" applyAlignment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25" xfId="0" applyFont="1" applyBorder="1"/>
    <xf numFmtId="3" fontId="10" fillId="0" borderId="0" xfId="0" applyNumberFormat="1" applyFont="1" applyAlignment="1">
      <alignment horizontal="center"/>
    </xf>
    <xf numFmtId="0" fontId="12" fillId="0" borderId="27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9" fontId="10" fillId="0" borderId="25" xfId="0" applyNumberFormat="1" applyFont="1" applyBorder="1" applyAlignment="1">
      <alignment horizontal="center"/>
    </xf>
    <xf numFmtId="4" fontId="10" fillId="2" borderId="0" xfId="0" applyNumberFormat="1" applyFont="1" applyFill="1" applyAlignment="1">
      <alignment horizontal="center"/>
    </xf>
    <xf numFmtId="0" fontId="10" fillId="2" borderId="25" xfId="0" applyFont="1" applyFill="1" applyBorder="1" applyAlignment="1">
      <alignment horizontal="center"/>
    </xf>
    <xf numFmtId="166" fontId="10" fillId="2" borderId="0" xfId="0" applyNumberFormat="1" applyFont="1" applyFill="1" applyAlignment="1">
      <alignment horizontal="center"/>
    </xf>
    <xf numFmtId="3" fontId="10" fillId="2" borderId="26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left"/>
    </xf>
    <xf numFmtId="4" fontId="10" fillId="2" borderId="26" xfId="0" applyNumberFormat="1" applyFont="1" applyFill="1" applyBorder="1" applyAlignment="1">
      <alignment horizontal="center"/>
    </xf>
    <xf numFmtId="166" fontId="10" fillId="2" borderId="0" xfId="0" applyNumberFormat="1" applyFont="1" applyFill="1" applyAlignment="1"/>
    <xf numFmtId="0" fontId="10" fillId="0" borderId="6" xfId="0" applyFont="1" applyBorder="1" applyAlignment="1">
      <alignment horizontal="center"/>
    </xf>
    <xf numFmtId="9" fontId="10" fillId="0" borderId="19" xfId="0" applyNumberFormat="1" applyFont="1" applyBorder="1" applyAlignment="1">
      <alignment horizontal="center"/>
    </xf>
    <xf numFmtId="4" fontId="10" fillId="2" borderId="7" xfId="0" applyNumberFormat="1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166" fontId="10" fillId="2" borderId="7" xfId="0" applyNumberFormat="1" applyFont="1" applyFill="1" applyBorder="1" applyAlignment="1">
      <alignment horizontal="center"/>
    </xf>
    <xf numFmtId="3" fontId="10" fillId="2" borderId="21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2" borderId="28" xfId="0" applyFont="1" applyFill="1" applyBorder="1"/>
    <xf numFmtId="3" fontId="10" fillId="2" borderId="29" xfId="0" applyNumberFormat="1" applyFont="1" applyFill="1" applyBorder="1" applyAlignment="1">
      <alignment horizontal="center"/>
    </xf>
    <xf numFmtId="0" fontId="10" fillId="0" borderId="24" xfId="0" applyFont="1" applyBorder="1" applyAlignment="1">
      <alignment horizontal="center"/>
    </xf>
    <xf numFmtId="9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10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0" borderId="34" xfId="0" applyFont="1" applyBorder="1" applyAlignment="1"/>
    <xf numFmtId="0" fontId="15" fillId="0" borderId="17" xfId="0" applyFont="1" applyBorder="1" applyAlignment="1">
      <alignment horizontal="center"/>
    </xf>
    <xf numFmtId="0" fontId="8" fillId="3" borderId="5" xfId="0" applyFont="1" applyFill="1" applyBorder="1" applyAlignment="1" applyProtection="1">
      <alignment vertical="center"/>
      <protection locked="0"/>
    </xf>
    <xf numFmtId="3" fontId="12" fillId="3" borderId="4" xfId="0" applyNumberFormat="1" applyFont="1" applyFill="1" applyBorder="1" applyAlignment="1" applyProtection="1">
      <alignment horizontal="right" vertical="center"/>
      <protection locked="0"/>
    </xf>
    <xf numFmtId="165" fontId="1" fillId="3" borderId="0" xfId="0" applyNumberFormat="1" applyFont="1" applyFill="1" applyAlignment="1" applyProtection="1">
      <alignment vertical="center"/>
      <protection locked="0"/>
    </xf>
    <xf numFmtId="0" fontId="8" fillId="3" borderId="5" xfId="0" applyFont="1" applyFill="1" applyBorder="1" applyAlignment="1" applyProtection="1">
      <alignment horizontal="left" vertical="center"/>
      <protection locked="0"/>
    </xf>
    <xf numFmtId="166" fontId="12" fillId="3" borderId="0" xfId="0" applyNumberFormat="1" applyFont="1" applyFill="1" applyAlignment="1" applyProtection="1">
      <alignment horizontal="center" vertical="center"/>
      <protection locked="0"/>
    </xf>
    <xf numFmtId="166" fontId="12" fillId="3" borderId="7" xfId="0" applyNumberFormat="1" applyFont="1" applyFill="1" applyBorder="1" applyAlignment="1" applyProtection="1">
      <alignment horizontal="center" vertical="center"/>
      <protection locked="0"/>
    </xf>
    <xf numFmtId="4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25" xfId="0" applyFont="1" applyFill="1" applyBorder="1" applyAlignment="1" applyProtection="1">
      <alignment horizontal="center" vertical="center"/>
      <protection locked="0"/>
    </xf>
    <xf numFmtId="166" fontId="10" fillId="3" borderId="0" xfId="0" applyNumberFormat="1" applyFont="1" applyFill="1" applyAlignment="1" applyProtection="1">
      <alignment horizontal="center" vertical="center"/>
      <protection locked="0"/>
    </xf>
    <xf numFmtId="3" fontId="10" fillId="3" borderId="26" xfId="0" applyNumberFormat="1" applyFont="1" applyFill="1" applyBorder="1" applyAlignment="1" applyProtection="1">
      <alignment horizontal="center" vertical="center"/>
      <protection locked="0"/>
    </xf>
    <xf numFmtId="4" fontId="10" fillId="3" borderId="7" xfId="0" applyNumberFormat="1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166" fontId="10" fillId="3" borderId="7" xfId="0" applyNumberFormat="1" applyFont="1" applyFill="1" applyBorder="1" applyAlignment="1" applyProtection="1">
      <alignment horizontal="center" vertical="center"/>
      <protection locked="0"/>
    </xf>
    <xf numFmtId="3" fontId="10" fillId="3" borderId="21" xfId="0" applyNumberFormat="1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/>
    <xf numFmtId="0" fontId="22" fillId="0" borderId="0" xfId="0" applyFont="1" applyAlignment="1"/>
    <xf numFmtId="9" fontId="21" fillId="0" borderId="35" xfId="2" applyFont="1" applyBorder="1" applyAlignment="1">
      <alignment horizontal="center" vertical="center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36" xfId="0" applyFont="1" applyBorder="1" applyAlignment="1"/>
    <xf numFmtId="0" fontId="21" fillId="0" borderId="37" xfId="0" applyFont="1" applyBorder="1" applyAlignment="1"/>
    <xf numFmtId="0" fontId="21" fillId="0" borderId="38" xfId="0" applyFont="1" applyBorder="1" applyAlignment="1"/>
    <xf numFmtId="0" fontId="22" fillId="0" borderId="39" xfId="0" applyFont="1" applyBorder="1" applyAlignment="1"/>
    <xf numFmtId="0" fontId="21" fillId="0" borderId="40" xfId="0" applyFont="1" applyBorder="1" applyAlignment="1"/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21" fillId="0" borderId="41" xfId="0" applyFont="1" applyBorder="1" applyAlignment="1"/>
    <xf numFmtId="0" fontId="21" fillId="0" borderId="42" xfId="0" applyFont="1" applyBorder="1" applyAlignment="1"/>
    <xf numFmtId="0" fontId="21" fillId="0" borderId="43" xfId="0" applyFont="1" applyBorder="1" applyAlignment="1"/>
    <xf numFmtId="9" fontId="12" fillId="4" borderId="25" xfId="0" applyNumberFormat="1" applyFont="1" applyFill="1" applyBorder="1" applyAlignment="1" applyProtection="1">
      <alignment horizontal="center" vertical="center"/>
    </xf>
    <xf numFmtId="9" fontId="12" fillId="4" borderId="19" xfId="0" applyNumberFormat="1" applyFont="1" applyFill="1" applyBorder="1" applyAlignment="1" applyProtection="1">
      <alignment horizontal="center" vertical="center"/>
    </xf>
    <xf numFmtId="0" fontId="1" fillId="0" borderId="16" xfId="0" applyFont="1" applyBorder="1" applyAlignment="1">
      <alignment horizontal="left"/>
    </xf>
    <xf numFmtId="0" fontId="12" fillId="4" borderId="5" xfId="0" applyFont="1" applyFill="1" applyBorder="1" applyAlignment="1" applyProtection="1">
      <alignment horizontal="left" vertical="center"/>
    </xf>
    <xf numFmtId="0" fontId="12" fillId="4" borderId="8" xfId="0" applyFont="1" applyFill="1" applyBorder="1" applyAlignment="1" applyProtection="1">
      <alignment horizontal="left" vertical="center"/>
    </xf>
    <xf numFmtId="0" fontId="23" fillId="0" borderId="0" xfId="0" applyFont="1" applyAlignment="1"/>
    <xf numFmtId="0" fontId="24" fillId="0" borderId="0" xfId="0" applyFont="1" applyAlignment="1"/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9" fontId="24" fillId="0" borderId="0" xfId="2" applyFont="1" applyBorder="1" applyAlignment="1">
      <alignment horizontal="center" vertical="center"/>
    </xf>
    <xf numFmtId="0" fontId="23" fillId="0" borderId="36" xfId="0" applyFont="1" applyBorder="1" applyAlignment="1"/>
    <xf numFmtId="0" fontId="24" fillId="0" borderId="37" xfId="0" applyFont="1" applyBorder="1" applyAlignment="1"/>
    <xf numFmtId="0" fontId="0" fillId="0" borderId="38" xfId="0" applyFont="1" applyBorder="1" applyAlignment="1"/>
    <xf numFmtId="0" fontId="23" fillId="0" borderId="39" xfId="0" applyFont="1" applyBorder="1" applyAlignment="1"/>
    <xf numFmtId="0" fontId="24" fillId="0" borderId="0" xfId="0" applyFont="1" applyBorder="1" applyAlignment="1"/>
    <xf numFmtId="0" fontId="23" fillId="0" borderId="40" xfId="0" applyFont="1" applyBorder="1" applyAlignment="1"/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/>
    <xf numFmtId="0" fontId="24" fillId="0" borderId="39" xfId="0" applyFont="1" applyBorder="1" applyAlignment="1">
      <alignment vertical="center"/>
    </xf>
    <xf numFmtId="0" fontId="24" fillId="0" borderId="41" xfId="0" applyFont="1" applyBorder="1" applyAlignment="1"/>
    <xf numFmtId="0" fontId="24" fillId="0" borderId="42" xfId="0" applyFont="1" applyBorder="1" applyAlignment="1"/>
    <xf numFmtId="0" fontId="24" fillId="0" borderId="43" xfId="0" applyFont="1" applyBorder="1" applyAlignment="1"/>
    <xf numFmtId="0" fontId="23" fillId="0" borderId="39" xfId="0" applyFont="1" applyBorder="1" applyAlignment="1">
      <alignment vertical="center"/>
    </xf>
    <xf numFmtId="0" fontId="1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vertical="center"/>
    </xf>
    <xf numFmtId="0" fontId="10" fillId="0" borderId="5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10" fillId="0" borderId="8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horizontal="righ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8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8" fillId="0" borderId="5" xfId="0" applyFont="1" applyBorder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0" fontId="1" fillId="0" borderId="9" xfId="0" applyFont="1" applyBorder="1" applyAlignment="1" applyProtection="1">
      <alignment horizontal="right" vertical="center"/>
    </xf>
    <xf numFmtId="0" fontId="8" fillId="0" borderId="10" xfId="0" applyFont="1" applyBorder="1" applyAlignment="1" applyProtection="1">
      <alignment horizontal="left" vertical="center"/>
    </xf>
    <xf numFmtId="164" fontId="1" fillId="0" borderId="10" xfId="0" applyNumberFormat="1" applyFont="1" applyBorder="1" applyAlignment="1" applyProtection="1">
      <alignment vertical="center"/>
    </xf>
    <xf numFmtId="0" fontId="1" fillId="0" borderId="11" xfId="0" applyFont="1" applyBorder="1" applyAlignment="1" applyProtection="1">
      <alignment horizontal="left" vertical="center"/>
    </xf>
    <xf numFmtId="9" fontId="13" fillId="0" borderId="0" xfId="0" applyNumberFormat="1" applyFont="1" applyAlignment="1" applyProtection="1">
      <alignment vertical="center"/>
    </xf>
    <xf numFmtId="3" fontId="8" fillId="0" borderId="4" xfId="0" applyNumberFormat="1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horizontal="right" vertical="center"/>
    </xf>
    <xf numFmtId="0" fontId="12" fillId="0" borderId="8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vertical="center"/>
    </xf>
    <xf numFmtId="0" fontId="1" fillId="0" borderId="16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9" fontId="12" fillId="0" borderId="25" xfId="0" applyNumberFormat="1" applyFont="1" applyBorder="1" applyAlignment="1" applyProtection="1">
      <alignment horizontal="center" vertical="center"/>
    </xf>
    <xf numFmtId="4" fontId="12" fillId="0" borderId="0" xfId="0" applyNumberFormat="1" applyFont="1" applyAlignment="1" applyProtection="1">
      <alignment horizontal="center" vertical="center"/>
    </xf>
    <xf numFmtId="4" fontId="12" fillId="0" borderId="26" xfId="0" applyNumberFormat="1" applyFont="1" applyBorder="1" applyAlignment="1" applyProtection="1">
      <alignment horizontal="center" vertical="center"/>
    </xf>
    <xf numFmtId="3" fontId="12" fillId="0" borderId="26" xfId="0" applyNumberFormat="1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9" fontId="12" fillId="0" borderId="19" xfId="0" applyNumberFormat="1" applyFont="1" applyBorder="1" applyAlignment="1" applyProtection="1">
      <alignment horizontal="center" vertical="center"/>
    </xf>
    <xf numFmtId="4" fontId="12" fillId="0" borderId="7" xfId="0" applyNumberFormat="1" applyFont="1" applyBorder="1" applyAlignment="1" applyProtection="1">
      <alignment horizontal="center" vertical="center"/>
    </xf>
    <xf numFmtId="4" fontId="12" fillId="0" borderId="21" xfId="0" applyNumberFormat="1" applyFont="1" applyBorder="1" applyAlignment="1" applyProtection="1">
      <alignment horizontal="center" vertical="center"/>
    </xf>
    <xf numFmtId="3" fontId="12" fillId="0" borderId="21" xfId="0" applyNumberFormat="1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3" fontId="10" fillId="0" borderId="0" xfId="0" applyNumberFormat="1" applyFont="1" applyAlignment="1" applyProtection="1">
      <alignment horizontal="center" vertical="center"/>
    </xf>
    <xf numFmtId="0" fontId="12" fillId="0" borderId="27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center" vertical="center"/>
    </xf>
    <xf numFmtId="9" fontId="10" fillId="0" borderId="25" xfId="0" applyNumberFormat="1" applyFont="1" applyBorder="1" applyAlignment="1" applyProtection="1">
      <alignment horizontal="center" vertical="center"/>
    </xf>
    <xf numFmtId="4" fontId="10" fillId="0" borderId="0" xfId="0" applyNumberFormat="1" applyFont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166" fontId="10" fillId="2" borderId="0" xfId="0" applyNumberFormat="1" applyFont="1" applyFill="1" applyAlignment="1" applyProtection="1">
      <alignment vertical="center"/>
    </xf>
    <xf numFmtId="3" fontId="10" fillId="2" borderId="26" xfId="0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9" fontId="10" fillId="0" borderId="19" xfId="0" applyNumberFormat="1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9" fontId="10" fillId="0" borderId="0" xfId="0" applyNumberFormat="1" applyFont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left" vertical="center"/>
    </xf>
    <xf numFmtId="0" fontId="8" fillId="0" borderId="34" xfId="0" applyFont="1" applyBorder="1" applyAlignment="1" applyProtection="1">
      <alignment vertical="center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left" vertical="center"/>
      <protection locked="0"/>
    </xf>
    <xf numFmtId="1" fontId="1" fillId="3" borderId="4" xfId="0" applyNumberFormat="1" applyFont="1" applyFill="1" applyBorder="1" applyAlignment="1" applyProtection="1">
      <alignment horizontal="right" vertical="center"/>
      <protection locked="0"/>
    </xf>
    <xf numFmtId="1" fontId="1" fillId="3" borderId="0" xfId="0" applyNumberFormat="1" applyFont="1" applyFill="1" applyAlignment="1" applyProtection="1">
      <alignment horizontal="right" vertical="center"/>
      <protection locked="0"/>
    </xf>
    <xf numFmtId="1" fontId="8" fillId="0" borderId="4" xfId="0" applyNumberFormat="1" applyFont="1" applyBorder="1" applyAlignment="1" applyProtection="1">
      <alignment vertical="center"/>
    </xf>
    <xf numFmtId="0" fontId="26" fillId="0" borderId="1" xfId="1" applyFont="1" applyBorder="1" applyAlignment="1">
      <alignment vertical="center"/>
    </xf>
    <xf numFmtId="0" fontId="25" fillId="0" borderId="6" xfId="1" applyFont="1" applyBorder="1" applyAlignment="1" applyProtection="1">
      <alignment vertical="center"/>
    </xf>
    <xf numFmtId="0" fontId="26" fillId="0" borderId="1" xfId="1" applyFont="1" applyFill="1" applyBorder="1" applyAlignment="1" applyProtection="1">
      <alignment vertical="center"/>
    </xf>
    <xf numFmtId="0" fontId="7" fillId="0" borderId="0" xfId="1" applyAlignment="1" applyProtection="1">
      <alignment vertical="center"/>
    </xf>
    <xf numFmtId="0" fontId="7" fillId="0" borderId="0" xfId="1" applyAlignment="1" applyProtection="1"/>
    <xf numFmtId="0" fontId="12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9" fontId="10" fillId="0" borderId="0" xfId="2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27" fillId="0" borderId="5" xfId="0" applyFont="1" applyBorder="1" applyAlignment="1" applyProtection="1">
      <alignment vertical="center"/>
    </xf>
    <xf numFmtId="0" fontId="8" fillId="6" borderId="5" xfId="0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Alignment="1" applyProtection="1">
      <alignment horizontal="right" vertical="center"/>
    </xf>
    <xf numFmtId="0" fontId="10" fillId="6" borderId="5" xfId="0" applyFont="1" applyFill="1" applyBorder="1" applyAlignment="1" applyProtection="1">
      <alignment horizontal="left" vertical="center"/>
      <protection locked="0"/>
    </xf>
    <xf numFmtId="0" fontId="10" fillId="6" borderId="8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1" fillId="0" borderId="7" xfId="0" applyFont="1" applyBorder="1" applyAlignment="1" applyProtection="1">
      <alignment horizontal="center" vertical="center"/>
    </xf>
    <xf numFmtId="4" fontId="10" fillId="0" borderId="26" xfId="0" applyNumberFormat="1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vertical="center"/>
    </xf>
    <xf numFmtId="3" fontId="10" fillId="0" borderId="29" xfId="0" applyNumberFormat="1" applyFont="1" applyBorder="1" applyAlignment="1" applyProtection="1">
      <alignment horizontal="center" vertical="center"/>
    </xf>
    <xf numFmtId="0" fontId="10" fillId="0" borderId="0" xfId="0" applyFont="1" applyAlignment="1"/>
    <xf numFmtId="9" fontId="13" fillId="0" borderId="0" xfId="0" applyNumberFormat="1" applyFont="1" applyAlignment="1"/>
    <xf numFmtId="164" fontId="1" fillId="0" borderId="10" xfId="0" applyNumberFormat="1" applyFont="1" applyBorder="1" applyAlignment="1"/>
    <xf numFmtId="4" fontId="12" fillId="0" borderId="0" xfId="0" applyNumberFormat="1" applyFont="1" applyAlignment="1" applyProtection="1">
      <alignment horizontal="center"/>
    </xf>
    <xf numFmtId="4" fontId="12" fillId="0" borderId="26" xfId="0" applyNumberFormat="1" applyFont="1" applyBorder="1" applyAlignment="1" applyProtection="1">
      <alignment horizontal="center"/>
    </xf>
    <xf numFmtId="4" fontId="12" fillId="0" borderId="7" xfId="0" applyNumberFormat="1" applyFont="1" applyBorder="1" applyAlignment="1" applyProtection="1">
      <alignment horizontal="center"/>
    </xf>
    <xf numFmtId="4" fontId="12" fillId="0" borderId="21" xfId="0" applyNumberFormat="1" applyFont="1" applyBorder="1" applyAlignment="1" applyProtection="1">
      <alignment horizontal="center"/>
    </xf>
    <xf numFmtId="0" fontId="26" fillId="0" borderId="31" xfId="1" applyFont="1" applyBorder="1" applyAlignment="1" applyProtection="1">
      <alignment horizontal="center" vertical="center"/>
    </xf>
    <xf numFmtId="0" fontId="26" fillId="0" borderId="32" xfId="1" applyFont="1" applyBorder="1" applyAlignment="1" applyProtection="1">
      <alignment vertical="center"/>
    </xf>
    <xf numFmtId="0" fontId="26" fillId="0" borderId="33" xfId="1" applyFont="1" applyBorder="1" applyAlignment="1" applyProtection="1">
      <alignment vertical="center"/>
    </xf>
    <xf numFmtId="1" fontId="8" fillId="0" borderId="0" xfId="0" applyNumberFormat="1" applyFont="1" applyAlignment="1" applyProtection="1">
      <alignment vertical="center"/>
    </xf>
    <xf numFmtId="1" fontId="10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9" fontId="14" fillId="0" borderId="7" xfId="0" applyNumberFormat="1" applyFont="1" applyBorder="1" applyAlignment="1" applyProtection="1">
      <alignment vertical="center"/>
    </xf>
    <xf numFmtId="0" fontId="9" fillId="0" borderId="7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horizontal="center" vertical="center"/>
    </xf>
    <xf numFmtId="9" fontId="1" fillId="0" borderId="0" xfId="0" applyNumberFormat="1" applyFont="1" applyAlignment="1" applyProtection="1">
      <alignment horizontal="center" vertical="center"/>
    </xf>
    <xf numFmtId="0" fontId="8" fillId="3" borderId="0" xfId="0" applyFont="1" applyFill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8" fillId="0" borderId="2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left" vertical="center"/>
    </xf>
    <xf numFmtId="0" fontId="8" fillId="3" borderId="0" xfId="0" applyFont="1" applyFill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  <protection locked="0"/>
    </xf>
    <xf numFmtId="0" fontId="8" fillId="3" borderId="26" xfId="0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vertical="center"/>
    </xf>
    <xf numFmtId="0" fontId="9" fillId="0" borderId="26" xfId="0" applyFont="1" applyBorder="1" applyAlignment="1" applyProtection="1">
      <alignment vertical="center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26" fillId="0" borderId="31" xfId="1" applyFont="1" applyBorder="1" applyAlignment="1">
      <alignment horizontal="center" vertical="center"/>
    </xf>
    <xf numFmtId="0" fontId="26" fillId="0" borderId="32" xfId="1" applyFont="1" applyBorder="1" applyAlignment="1">
      <alignment vertical="center"/>
    </xf>
    <xf numFmtId="0" fontId="26" fillId="0" borderId="33" xfId="1" applyFont="1" applyBorder="1" applyAlignment="1">
      <alignment vertical="center"/>
    </xf>
    <xf numFmtId="0" fontId="8" fillId="2" borderId="0" xfId="0" applyFont="1" applyFill="1" applyAlignment="1"/>
    <xf numFmtId="0" fontId="10" fillId="0" borderId="0" xfId="0" applyFont="1" applyAlignment="1"/>
    <xf numFmtId="0" fontId="8" fillId="2" borderId="0" xfId="0" applyFont="1" applyFill="1"/>
    <xf numFmtId="0" fontId="1" fillId="0" borderId="0" xfId="0" applyFont="1" applyAlignment="1"/>
    <xf numFmtId="9" fontId="14" fillId="0" borderId="7" xfId="0" applyNumberFormat="1" applyFont="1" applyBorder="1" applyAlignment="1"/>
    <xf numFmtId="0" fontId="9" fillId="0" borderId="7" xfId="0" applyFont="1" applyBorder="1"/>
    <xf numFmtId="0" fontId="1" fillId="0" borderId="7" xfId="0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8" fillId="4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0" fillId="4" borderId="7" xfId="0" applyFont="1" applyFill="1" applyBorder="1" applyAlignment="1">
      <alignment vertical="center"/>
    </xf>
    <xf numFmtId="0" fontId="9" fillId="5" borderId="7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1" fillId="2" borderId="0" xfId="0" applyFont="1" applyFill="1" applyAlignment="1"/>
    <xf numFmtId="0" fontId="8" fillId="2" borderId="7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2" borderId="7" xfId="0" applyFont="1" applyFill="1" applyBorder="1" applyAlignment="1"/>
    <xf numFmtId="0" fontId="1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1" fillId="0" borderId="10" xfId="0" applyFont="1" applyBorder="1" applyAlignment="1"/>
    <xf numFmtId="0" fontId="9" fillId="0" borderId="10" xfId="0" applyFont="1" applyBorder="1"/>
    <xf numFmtId="0" fontId="1" fillId="0" borderId="10" xfId="0" applyFont="1" applyBorder="1" applyAlignment="1">
      <alignment horizontal="center"/>
    </xf>
    <xf numFmtId="0" fontId="9" fillId="0" borderId="29" xfId="0" applyFont="1" applyBorder="1"/>
    <xf numFmtId="0" fontId="1" fillId="0" borderId="0" xfId="0" applyFont="1" applyAlignment="1">
      <alignment horizontal="center"/>
    </xf>
    <xf numFmtId="0" fontId="9" fillId="0" borderId="26" xfId="0" applyFont="1" applyBorder="1"/>
    <xf numFmtId="0" fontId="8" fillId="2" borderId="1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repsheet.ai/" TargetMode="Externa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422275</xdr:colOff>
      <xdr:row>0</xdr:row>
      <xdr:rowOff>120651</xdr:rowOff>
    </xdr:from>
    <xdr:ext cx="1098550" cy="400050"/>
    <xdr:pic>
      <xdr:nvPicPr>
        <xdr:cNvPr id="4" name="image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91075" y="120651"/>
          <a:ext cx="1098550" cy="400050"/>
        </a:xfrm>
        <a:prstGeom prst="rect">
          <a:avLst/>
        </a:prstGeom>
        <a:noFill/>
      </xdr:spPr>
    </xdr:pic>
    <xdr:clientData fLocksWithSheet="0"/>
  </xdr:oneCellAnchor>
  <xdr:oneCellAnchor>
    <xdr:from>
      <xdr:col>4</xdr:col>
      <xdr:colOff>123826</xdr:colOff>
      <xdr:row>0</xdr:row>
      <xdr:rowOff>131658</xdr:rowOff>
    </xdr:from>
    <xdr:ext cx="1457324" cy="344592"/>
    <xdr:pic>
      <xdr:nvPicPr>
        <xdr:cNvPr id="3" name="image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76F811-3F2C-4C8C-A72E-5D6B64C7EF67}"/>
            </a:ext>
          </a:extLst>
        </xdr:cNvPr>
        <xdr:cNvPicPr preferRelativeResize="0"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52951" y="131658"/>
          <a:ext cx="1457324" cy="344592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4</xdr:col>
      <xdr:colOff>187325</xdr:colOff>
      <xdr:row>0</xdr:row>
      <xdr:rowOff>123825</xdr:rowOff>
    </xdr:from>
    <xdr:to>
      <xdr:col>5</xdr:col>
      <xdr:colOff>629460</xdr:colOff>
      <xdr:row>1</xdr:row>
      <xdr:rowOff>228600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9AA8130-11DC-4920-868D-A38AD91B5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5525" y="123825"/>
          <a:ext cx="1385110" cy="361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120650</xdr:rowOff>
    </xdr:from>
    <xdr:to>
      <xdr:col>5</xdr:col>
      <xdr:colOff>629460</xdr:colOff>
      <xdr:row>1</xdr:row>
      <xdr:rowOff>228600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FA68012-8DD9-4C26-8200-5A1431CBEF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20650"/>
          <a:ext cx="1381935" cy="365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inkedin.com/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www.repsheet.ai/" TargetMode="External"/><Relationship Id="rId1" Type="http://schemas.openxmlformats.org/officeDocument/2006/relationships/hyperlink" Target="http://www.repsheet.ai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epsheet.ai/" TargetMode="External"/><Relationship Id="rId2" Type="http://schemas.openxmlformats.org/officeDocument/2006/relationships/hyperlink" Target="http://repsheet.ai/" TargetMode="External"/><Relationship Id="rId1" Type="http://schemas.openxmlformats.org/officeDocument/2006/relationships/hyperlink" Target="https://champion-recruiting.com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79"/>
  <sheetViews>
    <sheetView showGridLines="0" tabSelected="1" zoomScaleNormal="100" workbookViewId="0">
      <selection activeCell="B2" sqref="B2:D2"/>
    </sheetView>
  </sheetViews>
  <sheetFormatPr defaultColWidth="14.453125" defaultRowHeight="15.75" customHeight="1" x14ac:dyDescent="0.25"/>
  <cols>
    <col min="1" max="1" width="20" style="282" bestFit="1" customWidth="1"/>
    <col min="2" max="3" width="16.453125" style="282" customWidth="1"/>
    <col min="4" max="7" width="13.54296875" style="282" customWidth="1"/>
    <col min="8" max="8" width="57.453125" style="282" customWidth="1"/>
    <col min="9" max="16384" width="14.453125" style="282"/>
  </cols>
  <sheetData>
    <row r="1" spans="1:12" ht="20.5" customHeight="1" thickTop="1" x14ac:dyDescent="0.25">
      <c r="A1" s="264" t="s">
        <v>88</v>
      </c>
      <c r="B1" s="307"/>
      <c r="C1" s="308"/>
      <c r="D1" s="308"/>
      <c r="E1" s="309"/>
      <c r="F1" s="309"/>
      <c r="G1" s="187"/>
      <c r="H1" s="188" t="s">
        <v>77</v>
      </c>
    </row>
    <row r="2" spans="1:12" ht="20.5" customHeight="1" x14ac:dyDescent="0.25">
      <c r="A2" s="189" t="s">
        <v>0</v>
      </c>
      <c r="B2" s="305" t="s">
        <v>89</v>
      </c>
      <c r="C2" s="306"/>
      <c r="D2" s="306"/>
      <c r="E2" s="310"/>
      <c r="F2" s="310"/>
      <c r="G2" s="280"/>
      <c r="H2" s="190" t="s">
        <v>78</v>
      </c>
    </row>
    <row r="3" spans="1:12" ht="20.5" customHeight="1" x14ac:dyDescent="0.25">
      <c r="A3" s="189" t="s">
        <v>1</v>
      </c>
      <c r="B3" s="305"/>
      <c r="C3" s="306"/>
      <c r="D3" s="306"/>
      <c r="E3" s="311" t="s">
        <v>2</v>
      </c>
      <c r="F3" s="300"/>
      <c r="G3" s="191"/>
      <c r="H3" s="190" t="s">
        <v>79</v>
      </c>
    </row>
    <row r="4" spans="1:12" ht="20.5" customHeight="1" x14ac:dyDescent="0.25">
      <c r="A4" s="189" t="s">
        <v>3</v>
      </c>
      <c r="B4" s="305"/>
      <c r="C4" s="306"/>
      <c r="D4" s="306"/>
      <c r="E4" s="312" t="str">
        <f>B2</f>
        <v>Laura Sullivan</v>
      </c>
      <c r="F4" s="300"/>
      <c r="G4" s="280"/>
      <c r="H4" s="192" t="s">
        <v>4</v>
      </c>
      <c r="K4" s="265"/>
    </row>
    <row r="5" spans="1:12" ht="20.5" customHeight="1" x14ac:dyDescent="0.25">
      <c r="A5" s="189" t="s">
        <v>5</v>
      </c>
      <c r="B5" s="305"/>
      <c r="C5" s="306"/>
      <c r="D5" s="306"/>
      <c r="E5" s="312">
        <v>2022</v>
      </c>
      <c r="F5" s="300"/>
      <c r="G5" s="280"/>
      <c r="H5" s="192" t="s">
        <v>6</v>
      </c>
    </row>
    <row r="6" spans="1:12" ht="20.5" customHeight="1" x14ac:dyDescent="0.25">
      <c r="A6" s="189" t="s">
        <v>7</v>
      </c>
      <c r="B6" s="305"/>
      <c r="C6" s="306"/>
      <c r="D6" s="306"/>
      <c r="E6" s="312"/>
      <c r="F6" s="300"/>
      <c r="H6" s="192" t="s">
        <v>8</v>
      </c>
    </row>
    <row r="7" spans="1:12" ht="20.5" customHeight="1" x14ac:dyDescent="0.25">
      <c r="A7" s="263" t="s">
        <v>9</v>
      </c>
      <c r="B7" s="258"/>
      <c r="C7" s="257"/>
      <c r="D7" s="257"/>
      <c r="E7" s="314"/>
      <c r="F7" s="302"/>
      <c r="G7" s="283"/>
      <c r="H7" s="194" t="s">
        <v>10</v>
      </c>
    </row>
    <row r="8" spans="1:12" ht="10.5" customHeight="1" x14ac:dyDescent="0.25">
      <c r="A8" s="195"/>
      <c r="B8" s="299"/>
      <c r="C8" s="300"/>
      <c r="D8" s="313"/>
      <c r="E8" s="300"/>
      <c r="F8" s="313"/>
      <c r="G8" s="300"/>
      <c r="H8" s="196"/>
    </row>
    <row r="9" spans="1:12" ht="20.5" customHeight="1" x14ac:dyDescent="0.25">
      <c r="A9" s="195" t="s">
        <v>11</v>
      </c>
      <c r="B9" s="299" t="s">
        <v>12</v>
      </c>
      <c r="C9" s="300"/>
      <c r="D9" s="313" t="s">
        <v>13</v>
      </c>
      <c r="E9" s="300"/>
      <c r="F9" s="313" t="s">
        <v>14</v>
      </c>
      <c r="G9" s="300"/>
      <c r="H9" s="196" t="s">
        <v>15</v>
      </c>
    </row>
    <row r="10" spans="1:12" ht="20.5" customHeight="1" x14ac:dyDescent="0.25">
      <c r="A10" s="197" t="s">
        <v>16</v>
      </c>
      <c r="B10" s="305"/>
      <c r="C10" s="306"/>
      <c r="D10" s="316"/>
      <c r="E10" s="306"/>
      <c r="F10" s="316"/>
      <c r="G10" s="306"/>
      <c r="H10" s="126"/>
    </row>
    <row r="11" spans="1:12" ht="10.5" customHeight="1" x14ac:dyDescent="0.25">
      <c r="A11" s="198"/>
      <c r="B11" s="317"/>
      <c r="C11" s="302"/>
      <c r="D11" s="315"/>
      <c r="E11" s="302"/>
      <c r="F11" s="315"/>
      <c r="G11" s="302"/>
      <c r="H11" s="199"/>
    </row>
    <row r="12" spans="1:12" ht="20.5" customHeight="1" x14ac:dyDescent="0.25">
      <c r="A12" s="200" t="s">
        <v>18</v>
      </c>
      <c r="B12" s="299"/>
      <c r="C12" s="300"/>
      <c r="D12" s="201" t="s">
        <v>18</v>
      </c>
      <c r="E12" s="318"/>
      <c r="F12" s="300"/>
      <c r="G12" s="201" t="s">
        <v>18</v>
      </c>
      <c r="H12" s="196" t="s">
        <v>106</v>
      </c>
      <c r="L12" s="266"/>
    </row>
    <row r="13" spans="1:12" ht="20.5" customHeight="1" x14ac:dyDescent="0.25">
      <c r="A13" s="259">
        <v>0</v>
      </c>
      <c r="B13" s="297" t="s">
        <v>93</v>
      </c>
      <c r="C13" s="298"/>
      <c r="D13" s="260">
        <v>0</v>
      </c>
      <c r="E13" s="297" t="s">
        <v>19</v>
      </c>
      <c r="F13" s="298"/>
      <c r="G13" s="260">
        <v>0</v>
      </c>
      <c r="H13" s="272"/>
    </row>
    <row r="14" spans="1:12" ht="20.5" customHeight="1" x14ac:dyDescent="0.25">
      <c r="A14" s="261"/>
      <c r="B14" s="297"/>
      <c r="C14" s="298"/>
      <c r="D14" s="277"/>
      <c r="E14" s="297"/>
      <c r="F14" s="298"/>
      <c r="G14" s="260">
        <v>0</v>
      </c>
      <c r="H14" s="272"/>
    </row>
    <row r="15" spans="1:12" ht="20.5" customHeight="1" x14ac:dyDescent="0.25">
      <c r="A15" s="259">
        <v>0</v>
      </c>
      <c r="B15" s="297" t="s">
        <v>94</v>
      </c>
      <c r="C15" s="298"/>
      <c r="D15" s="260">
        <v>0</v>
      </c>
      <c r="E15" s="297" t="s">
        <v>100</v>
      </c>
      <c r="F15" s="298"/>
      <c r="G15" s="260">
        <v>0</v>
      </c>
      <c r="H15" s="272"/>
    </row>
    <row r="16" spans="1:12" ht="20.5" customHeight="1" x14ac:dyDescent="0.25">
      <c r="A16" s="259">
        <v>0</v>
      </c>
      <c r="B16" s="297" t="s">
        <v>95</v>
      </c>
      <c r="C16" s="298"/>
      <c r="D16" s="260">
        <v>0</v>
      </c>
      <c r="E16" s="297" t="s">
        <v>101</v>
      </c>
      <c r="F16" s="298"/>
      <c r="G16" s="273"/>
      <c r="H16" s="202"/>
    </row>
    <row r="17" spans="1:12" ht="20.5" customHeight="1" x14ac:dyDescent="0.25">
      <c r="A17" s="261"/>
      <c r="B17" s="297"/>
      <c r="C17" s="298"/>
      <c r="D17" s="277"/>
      <c r="E17" s="297"/>
      <c r="F17" s="298"/>
      <c r="G17" s="273"/>
      <c r="H17" s="271" t="s">
        <v>107</v>
      </c>
    </row>
    <row r="18" spans="1:12" ht="20.5" customHeight="1" x14ac:dyDescent="0.25">
      <c r="A18" s="259">
        <v>0</v>
      </c>
      <c r="B18" s="297" t="s">
        <v>96</v>
      </c>
      <c r="C18" s="298"/>
      <c r="D18" s="260">
        <v>0</v>
      </c>
      <c r="E18" s="297" t="s">
        <v>102</v>
      </c>
      <c r="F18" s="298"/>
      <c r="G18" s="260">
        <v>0</v>
      </c>
      <c r="H18" s="272"/>
    </row>
    <row r="19" spans="1:12" ht="20.5" customHeight="1" x14ac:dyDescent="0.25">
      <c r="A19" s="259">
        <v>0</v>
      </c>
      <c r="B19" s="297" t="s">
        <v>97</v>
      </c>
      <c r="C19" s="298"/>
      <c r="D19" s="260">
        <v>0</v>
      </c>
      <c r="E19" s="297" t="s">
        <v>103</v>
      </c>
      <c r="F19" s="298"/>
      <c r="G19" s="260">
        <v>0</v>
      </c>
      <c r="H19" s="272"/>
    </row>
    <row r="20" spans="1:12" ht="20.5" customHeight="1" x14ac:dyDescent="0.25">
      <c r="A20" s="259">
        <v>0</v>
      </c>
      <c r="B20" s="297" t="s">
        <v>98</v>
      </c>
      <c r="C20" s="298"/>
      <c r="D20" s="260">
        <v>0</v>
      </c>
      <c r="E20" s="297" t="s">
        <v>104</v>
      </c>
      <c r="F20" s="298"/>
      <c r="G20" s="260">
        <v>0</v>
      </c>
      <c r="H20" s="272"/>
    </row>
    <row r="21" spans="1:12" ht="20.5" customHeight="1" x14ac:dyDescent="0.25">
      <c r="A21" s="259">
        <v>0</v>
      </c>
      <c r="B21" s="297" t="s">
        <v>99</v>
      </c>
      <c r="C21" s="298"/>
      <c r="D21" s="260">
        <v>0</v>
      </c>
      <c r="E21" s="297" t="s">
        <v>105</v>
      </c>
      <c r="F21" s="298"/>
      <c r="G21" s="260">
        <v>0</v>
      </c>
      <c r="H21" s="272"/>
    </row>
    <row r="22" spans="1:12" ht="20.5" customHeight="1" x14ac:dyDescent="0.25">
      <c r="A22" s="189"/>
      <c r="B22" s="304"/>
      <c r="C22" s="300"/>
      <c r="D22" s="203"/>
      <c r="E22" s="299"/>
      <c r="F22" s="300"/>
      <c r="G22" s="201"/>
      <c r="H22" s="202"/>
      <c r="J22" s="267"/>
      <c r="K22" s="267"/>
      <c r="L22" s="267"/>
    </row>
    <row r="23" spans="1:12" ht="20.5" customHeight="1" x14ac:dyDescent="0.25">
      <c r="A23" s="204" t="s">
        <v>21</v>
      </c>
      <c r="B23" s="278" t="s">
        <v>22</v>
      </c>
      <c r="C23" s="205"/>
      <c r="D23" s="206">
        <f>IFERROR( AVERAGE(D24:D28),0)</f>
        <v>0</v>
      </c>
      <c r="E23" s="321" t="s">
        <v>87</v>
      </c>
      <c r="F23" s="322"/>
      <c r="G23" s="322"/>
      <c r="H23" s="207" t="s">
        <v>24</v>
      </c>
      <c r="J23" s="267"/>
      <c r="K23" s="267"/>
      <c r="L23" s="267"/>
    </row>
    <row r="24" spans="1:12" ht="20.5" customHeight="1" x14ac:dyDescent="0.25">
      <c r="A24" s="127">
        <v>0</v>
      </c>
      <c r="B24" s="282" t="str">
        <f>IF(A24=1,"  Company last 3 years","  Companies last 3 years")</f>
        <v xml:space="preserve">  Companies last 3 years</v>
      </c>
      <c r="C24" s="208"/>
      <c r="D24" s="128">
        <v>0</v>
      </c>
      <c r="E24" s="305" t="s">
        <v>25</v>
      </c>
      <c r="F24" s="306"/>
      <c r="G24" s="306"/>
      <c r="H24" s="129"/>
      <c r="J24" s="267"/>
      <c r="K24" s="268"/>
      <c r="L24" s="268"/>
    </row>
    <row r="25" spans="1:12" ht="20.5" customHeight="1" x14ac:dyDescent="0.25">
      <c r="A25" s="209"/>
      <c r="B25" s="300"/>
      <c r="C25" s="300"/>
      <c r="D25" s="128">
        <v>0</v>
      </c>
      <c r="E25" s="305" t="s">
        <v>26</v>
      </c>
      <c r="F25" s="306"/>
      <c r="G25" s="306"/>
      <c r="H25" s="129"/>
      <c r="J25" s="268"/>
      <c r="K25" s="268"/>
      <c r="L25" s="268"/>
    </row>
    <row r="26" spans="1:12" ht="20.5" customHeight="1" x14ac:dyDescent="0.25">
      <c r="A26" s="127">
        <v>0</v>
      </c>
      <c r="B26" s="282" t="str">
        <f>IF(A26=1,"  Company last 5 years","  Companies last 5 years")</f>
        <v xml:space="preserve">  Companies last 5 years</v>
      </c>
      <c r="C26" s="208"/>
      <c r="D26" s="128">
        <v>0</v>
      </c>
      <c r="E26" s="305" t="s">
        <v>27</v>
      </c>
      <c r="F26" s="306"/>
      <c r="G26" s="306"/>
      <c r="H26" s="129"/>
      <c r="J26" s="268"/>
      <c r="K26" s="268"/>
      <c r="L26" s="268"/>
    </row>
    <row r="27" spans="1:12" ht="20.5" customHeight="1" x14ac:dyDescent="0.25">
      <c r="A27" s="209"/>
      <c r="B27" s="300"/>
      <c r="C27" s="300"/>
      <c r="D27" s="128">
        <v>0</v>
      </c>
      <c r="E27" s="305" t="s">
        <v>28</v>
      </c>
      <c r="F27" s="306"/>
      <c r="G27" s="306"/>
      <c r="H27" s="129"/>
      <c r="J27" s="268"/>
      <c r="K27" s="268"/>
      <c r="L27" s="268"/>
    </row>
    <row r="28" spans="1:12" ht="20.5" customHeight="1" x14ac:dyDescent="0.25">
      <c r="A28" s="127">
        <v>0</v>
      </c>
      <c r="B28" s="282" t="str">
        <f>IF(A28=1,"  Company last 10 years","  Companies last 10 years")</f>
        <v xml:space="preserve">  Companies last 10 years</v>
      </c>
      <c r="C28" s="208"/>
      <c r="D28" s="128">
        <v>0</v>
      </c>
      <c r="E28" s="305" t="s">
        <v>29</v>
      </c>
      <c r="F28" s="306"/>
      <c r="G28" s="306"/>
      <c r="H28" s="129"/>
      <c r="J28" s="268"/>
      <c r="K28" s="269"/>
      <c r="L28" s="268"/>
    </row>
    <row r="29" spans="1:12" ht="20.5" customHeight="1" x14ac:dyDescent="0.25">
      <c r="A29" s="193"/>
      <c r="B29" s="301"/>
      <c r="C29" s="302"/>
      <c r="D29" s="210"/>
      <c r="E29" s="303"/>
      <c r="F29" s="302"/>
      <c r="G29" s="211"/>
      <c r="H29" s="212"/>
      <c r="J29" s="268"/>
      <c r="K29" s="270"/>
      <c r="L29" s="268"/>
    </row>
    <row r="30" spans="1:12" ht="20.5" customHeight="1" x14ac:dyDescent="0.25">
      <c r="A30" s="213" t="s">
        <v>30</v>
      </c>
      <c r="B30" s="214"/>
      <c r="C30" s="215" t="s">
        <v>114</v>
      </c>
      <c r="D30" s="216"/>
      <c r="E30" s="217" t="s">
        <v>31</v>
      </c>
      <c r="F30" s="218" t="s">
        <v>32</v>
      </c>
      <c r="G30" s="218" t="s">
        <v>33</v>
      </c>
      <c r="H30" s="219" t="s">
        <v>34</v>
      </c>
      <c r="J30" s="268"/>
      <c r="K30" s="268"/>
      <c r="L30" s="268"/>
    </row>
    <row r="31" spans="1:12" ht="20.5" customHeight="1" x14ac:dyDescent="0.25">
      <c r="A31" s="220"/>
      <c r="B31" s="221" t="s">
        <v>35</v>
      </c>
      <c r="C31" s="222" t="s">
        <v>36</v>
      </c>
      <c r="D31" s="223" t="s">
        <v>37</v>
      </c>
      <c r="E31" s="224" t="s">
        <v>38</v>
      </c>
      <c r="F31" s="224" t="s">
        <v>39</v>
      </c>
      <c r="G31" s="224"/>
      <c r="H31" s="225"/>
      <c r="J31" s="268"/>
      <c r="K31" s="268"/>
      <c r="L31" s="268"/>
    </row>
    <row r="32" spans="1:12" ht="20.5" customHeight="1" x14ac:dyDescent="0.25">
      <c r="A32" s="226" t="s">
        <v>40</v>
      </c>
      <c r="B32" s="227">
        <f t="shared" ref="B32:B34" si="0">IFERROR(C32/D32,0)</f>
        <v>1</v>
      </c>
      <c r="C32" s="228">
        <f>IFERROR(AVERAGE(C36,C38,C40),0)</f>
        <v>1</v>
      </c>
      <c r="D32" s="229">
        <f>IFERROR(AVERAGE(D36,D38,D40),0)</f>
        <v>1</v>
      </c>
      <c r="E32" s="163">
        <f>Graphs!C38</f>
        <v>0</v>
      </c>
      <c r="F32" s="130" t="s">
        <v>41</v>
      </c>
      <c r="G32" s="230">
        <f>SUM(G36:G40)</f>
        <v>0</v>
      </c>
      <c r="H32" s="166" t="str">
        <f>Graphs!B79</f>
        <v>100%+ annual quota:  3 of last 3 years</v>
      </c>
      <c r="J32" s="267"/>
      <c r="K32" s="268"/>
      <c r="L32" s="268"/>
    </row>
    <row r="33" spans="1:8" ht="20.5" customHeight="1" x14ac:dyDescent="0.25">
      <c r="A33" s="226" t="s">
        <v>42</v>
      </c>
      <c r="B33" s="227">
        <f t="shared" si="0"/>
        <v>1</v>
      </c>
      <c r="C33" s="228">
        <f>IFERROR(AVERAGE(C36,C38,C40,C42,C44),0)</f>
        <v>1</v>
      </c>
      <c r="D33" s="229">
        <f>IFERROR(AVERAGE(D36,D38,D40,D42,D44),0)</f>
        <v>1</v>
      </c>
      <c r="E33" s="163">
        <f>Graphs!C48</f>
        <v>0</v>
      </c>
      <c r="F33" s="130" t="s">
        <v>41</v>
      </c>
      <c r="G33" s="230">
        <f>SUM(G36:G44)</f>
        <v>0</v>
      </c>
      <c r="H33" s="166" t="str">
        <f>Graphs!B92</f>
        <v>100%+ annual quota:  5 of last 5 years</v>
      </c>
    </row>
    <row r="34" spans="1:8" ht="20.5" customHeight="1" x14ac:dyDescent="0.25">
      <c r="A34" s="231" t="s">
        <v>43</v>
      </c>
      <c r="B34" s="232">
        <f t="shared" si="0"/>
        <v>1</v>
      </c>
      <c r="C34" s="233">
        <f>IFERROR(AVERAGE(C36,C38,C40,C42,C44,C46,C48,C50,C52,C54),0)</f>
        <v>1</v>
      </c>
      <c r="D34" s="234">
        <f>IFERROR(AVERAGE(D36,D38,D40,D42,D44,D46,D48,D50,D52,D54),0)</f>
        <v>1</v>
      </c>
      <c r="E34" s="164">
        <f>Graphs!C63</f>
        <v>0</v>
      </c>
      <c r="F34" s="131" t="s">
        <v>41</v>
      </c>
      <c r="G34" s="235">
        <f>SUM(G36:G54)</f>
        <v>0</v>
      </c>
      <c r="H34" s="167" t="str">
        <f>Graphs!B110</f>
        <v>100%+ annual quota:  10 of last 10 years</v>
      </c>
    </row>
    <row r="35" spans="1:8" ht="20.5" customHeight="1" x14ac:dyDescent="0.25">
      <c r="A35" s="236"/>
      <c r="B35" s="237"/>
      <c r="C35" s="238"/>
      <c r="E35" s="237"/>
      <c r="G35" s="239"/>
      <c r="H35" s="240"/>
    </row>
    <row r="36" spans="1:8" ht="20.5" customHeight="1" x14ac:dyDescent="0.25">
      <c r="A36" s="241">
        <v>2021</v>
      </c>
      <c r="B36" s="242">
        <f>IFERROR(C36/D36,0)</f>
        <v>1</v>
      </c>
      <c r="C36" s="132">
        <v>1</v>
      </c>
      <c r="D36" s="132">
        <v>1</v>
      </c>
      <c r="E36" s="133" t="s">
        <v>44</v>
      </c>
      <c r="F36" s="134" t="s">
        <v>41</v>
      </c>
      <c r="G36" s="135"/>
      <c r="H36" s="274"/>
    </row>
    <row r="37" spans="1:8" ht="20.5" customHeight="1" x14ac:dyDescent="0.25">
      <c r="A37" s="241"/>
      <c r="B37" s="242"/>
      <c r="C37" s="243"/>
      <c r="D37" s="284"/>
      <c r="E37" s="244"/>
      <c r="F37" s="245"/>
      <c r="G37" s="246"/>
      <c r="H37" s="192"/>
    </row>
    <row r="38" spans="1:8" ht="20.5" customHeight="1" x14ac:dyDescent="0.25">
      <c r="A38" s="241">
        <f>A36-1</f>
        <v>2020</v>
      </c>
      <c r="B38" s="242">
        <f>IFERROR(C38/D38,0)</f>
        <v>1</v>
      </c>
      <c r="C38" s="132">
        <v>1</v>
      </c>
      <c r="D38" s="132">
        <v>1</v>
      </c>
      <c r="E38" s="133" t="s">
        <v>44</v>
      </c>
      <c r="F38" s="134" t="s">
        <v>41</v>
      </c>
      <c r="G38" s="135"/>
      <c r="H38" s="274"/>
    </row>
    <row r="39" spans="1:8" ht="20.5" customHeight="1" x14ac:dyDescent="0.25">
      <c r="A39" s="241"/>
      <c r="B39" s="242"/>
      <c r="C39" s="243"/>
      <c r="D39" s="284"/>
      <c r="E39" s="244"/>
      <c r="F39" s="245"/>
      <c r="G39" s="246"/>
      <c r="H39" s="192"/>
    </row>
    <row r="40" spans="1:8" ht="20.5" customHeight="1" x14ac:dyDescent="0.25">
      <c r="A40" s="241">
        <f>A38-1</f>
        <v>2019</v>
      </c>
      <c r="B40" s="242">
        <f>IFERROR(C40/D40,0)</f>
        <v>1</v>
      </c>
      <c r="C40" s="132">
        <v>1</v>
      </c>
      <c r="D40" s="132">
        <v>1</v>
      </c>
      <c r="E40" s="133" t="s">
        <v>44</v>
      </c>
      <c r="F40" s="134" t="s">
        <v>41</v>
      </c>
      <c r="G40" s="135"/>
      <c r="H40" s="274"/>
    </row>
    <row r="41" spans="1:8" ht="20.5" customHeight="1" x14ac:dyDescent="0.25">
      <c r="A41" s="241"/>
      <c r="B41" s="242"/>
      <c r="C41" s="243"/>
      <c r="D41" s="284"/>
      <c r="E41" s="244"/>
      <c r="F41" s="245"/>
      <c r="G41" s="246"/>
      <c r="H41" s="192"/>
    </row>
    <row r="42" spans="1:8" ht="20.5" customHeight="1" x14ac:dyDescent="0.25">
      <c r="A42" s="241">
        <f>A40-1</f>
        <v>2018</v>
      </c>
      <c r="B42" s="242">
        <f>IFERROR(C42/D42,0)</f>
        <v>1</v>
      </c>
      <c r="C42" s="132">
        <v>1</v>
      </c>
      <c r="D42" s="132">
        <v>1</v>
      </c>
      <c r="E42" s="133" t="s">
        <v>44</v>
      </c>
      <c r="F42" s="134" t="s">
        <v>41</v>
      </c>
      <c r="G42" s="135"/>
      <c r="H42" s="274"/>
    </row>
    <row r="43" spans="1:8" ht="20.5" customHeight="1" x14ac:dyDescent="0.25">
      <c r="A43" s="241"/>
      <c r="B43" s="242"/>
      <c r="C43" s="243"/>
      <c r="D43" s="284"/>
      <c r="E43" s="244"/>
      <c r="F43" s="245"/>
      <c r="G43" s="246"/>
      <c r="H43" s="192"/>
    </row>
    <row r="44" spans="1:8" ht="20.5" customHeight="1" x14ac:dyDescent="0.25">
      <c r="A44" s="247">
        <f>A42-1</f>
        <v>2017</v>
      </c>
      <c r="B44" s="248">
        <f>IFERROR(C44/D44,0)</f>
        <v>1</v>
      </c>
      <c r="C44" s="136">
        <v>1</v>
      </c>
      <c r="D44" s="136">
        <v>1</v>
      </c>
      <c r="E44" s="137" t="s">
        <v>44</v>
      </c>
      <c r="F44" s="138" t="s">
        <v>41</v>
      </c>
      <c r="G44" s="139"/>
      <c r="H44" s="275"/>
    </row>
    <row r="45" spans="1:8" ht="20.5" customHeight="1" x14ac:dyDescent="0.25">
      <c r="A45" s="241"/>
      <c r="B45" s="242"/>
      <c r="C45" s="243"/>
      <c r="D45" s="243"/>
      <c r="E45" s="285"/>
      <c r="F45" s="245"/>
      <c r="G45" s="286"/>
      <c r="H45" s="192"/>
    </row>
    <row r="46" spans="1:8" ht="20.5" customHeight="1" x14ac:dyDescent="0.25">
      <c r="A46" s="241">
        <f>A44-1</f>
        <v>2016</v>
      </c>
      <c r="B46" s="242">
        <f>IFERROR(C46/D46,0)</f>
        <v>1</v>
      </c>
      <c r="C46" s="132">
        <v>1</v>
      </c>
      <c r="D46" s="132">
        <v>1</v>
      </c>
      <c r="E46" s="133" t="s">
        <v>44</v>
      </c>
      <c r="F46" s="134" t="s">
        <v>41</v>
      </c>
      <c r="G46" s="135"/>
      <c r="H46" s="274"/>
    </row>
    <row r="47" spans="1:8" ht="20.5" customHeight="1" x14ac:dyDescent="0.25">
      <c r="A47" s="241"/>
      <c r="B47" s="242"/>
      <c r="C47" s="243"/>
      <c r="D47" s="243"/>
      <c r="E47" s="244"/>
      <c r="F47" s="245"/>
      <c r="G47" s="246"/>
      <c r="H47" s="192"/>
    </row>
    <row r="48" spans="1:8" ht="20.5" customHeight="1" x14ac:dyDescent="0.25">
      <c r="A48" s="241">
        <f>A46-1</f>
        <v>2015</v>
      </c>
      <c r="B48" s="242">
        <f>IFERROR(C48/D48,0)</f>
        <v>1</v>
      </c>
      <c r="C48" s="132">
        <v>1</v>
      </c>
      <c r="D48" s="132">
        <v>1</v>
      </c>
      <c r="E48" s="133" t="s">
        <v>44</v>
      </c>
      <c r="F48" s="134" t="s">
        <v>41</v>
      </c>
      <c r="G48" s="135"/>
      <c r="H48" s="274"/>
    </row>
    <row r="49" spans="1:8" ht="20.5" customHeight="1" x14ac:dyDescent="0.25">
      <c r="A49" s="241"/>
      <c r="B49" s="242"/>
      <c r="C49" s="243"/>
      <c r="D49" s="243"/>
      <c r="E49" s="244"/>
      <c r="F49" s="245"/>
      <c r="G49" s="246"/>
      <c r="H49" s="192"/>
    </row>
    <row r="50" spans="1:8" ht="20.5" customHeight="1" x14ac:dyDescent="0.25">
      <c r="A50" s="241">
        <f>A48-1</f>
        <v>2014</v>
      </c>
      <c r="B50" s="242">
        <f>IFERROR(C50/D50,0)</f>
        <v>1</v>
      </c>
      <c r="C50" s="132">
        <v>1</v>
      </c>
      <c r="D50" s="132">
        <v>1</v>
      </c>
      <c r="E50" s="133" t="s">
        <v>44</v>
      </c>
      <c r="F50" s="134" t="s">
        <v>41</v>
      </c>
      <c r="G50" s="135"/>
      <c r="H50" s="274"/>
    </row>
    <row r="51" spans="1:8" ht="20.5" customHeight="1" x14ac:dyDescent="0.25">
      <c r="A51" s="241"/>
      <c r="B51" s="242"/>
      <c r="C51" s="243"/>
      <c r="D51" s="243"/>
      <c r="E51" s="244"/>
      <c r="F51" s="245"/>
      <c r="G51" s="246"/>
      <c r="H51" s="192"/>
    </row>
    <row r="52" spans="1:8" ht="20.5" customHeight="1" x14ac:dyDescent="0.25">
      <c r="A52" s="241">
        <f>A50-1</f>
        <v>2013</v>
      </c>
      <c r="B52" s="242">
        <f>IFERROR(C52/D52,0)</f>
        <v>1</v>
      </c>
      <c r="C52" s="132">
        <v>1</v>
      </c>
      <c r="D52" s="132">
        <v>1</v>
      </c>
      <c r="E52" s="133" t="s">
        <v>44</v>
      </c>
      <c r="F52" s="134" t="s">
        <v>41</v>
      </c>
      <c r="G52" s="135"/>
      <c r="H52" s="274"/>
    </row>
    <row r="53" spans="1:8" ht="20.5" customHeight="1" x14ac:dyDescent="0.25">
      <c r="A53" s="249"/>
      <c r="B53" s="242"/>
      <c r="C53" s="243"/>
      <c r="D53" s="243"/>
      <c r="E53" s="244"/>
      <c r="F53" s="245"/>
      <c r="G53" s="246"/>
      <c r="H53" s="192"/>
    </row>
    <row r="54" spans="1:8" ht="20.5" customHeight="1" x14ac:dyDescent="0.25">
      <c r="A54" s="249">
        <f>A52-1</f>
        <v>2012</v>
      </c>
      <c r="B54" s="250">
        <f>IFERROR(C54/D54,0)</f>
        <v>1</v>
      </c>
      <c r="C54" s="132">
        <v>1</v>
      </c>
      <c r="D54" s="132">
        <v>1</v>
      </c>
      <c r="E54" s="133" t="s">
        <v>44</v>
      </c>
      <c r="F54" s="134" t="s">
        <v>41</v>
      </c>
      <c r="G54" s="135"/>
      <c r="H54" s="274"/>
    </row>
    <row r="55" spans="1:8" ht="20.5" customHeight="1" x14ac:dyDescent="0.25">
      <c r="A55" s="249"/>
      <c r="B55" s="242"/>
      <c r="C55" s="243"/>
      <c r="D55" s="243"/>
      <c r="E55" s="244"/>
      <c r="F55" s="245"/>
      <c r="G55" s="246"/>
      <c r="H55" s="190"/>
    </row>
    <row r="56" spans="1:8" ht="20.5" customHeight="1" x14ac:dyDescent="0.25">
      <c r="A56" s="251" t="s">
        <v>45</v>
      </c>
      <c r="B56" s="218" t="s">
        <v>50</v>
      </c>
      <c r="C56" s="218" t="s">
        <v>46</v>
      </c>
      <c r="D56" s="279" t="s">
        <v>47</v>
      </c>
      <c r="E56" s="218" t="s">
        <v>118</v>
      </c>
      <c r="F56" s="323" t="s">
        <v>48</v>
      </c>
      <c r="G56" s="324"/>
      <c r="H56" s="252" t="s">
        <v>135</v>
      </c>
    </row>
    <row r="57" spans="1:8" ht="20.5" customHeight="1" x14ac:dyDescent="0.25">
      <c r="A57" s="253" t="s">
        <v>49</v>
      </c>
      <c r="B57" s="254"/>
      <c r="C57" s="254"/>
      <c r="D57" s="280"/>
      <c r="E57" s="254"/>
      <c r="F57" s="318"/>
      <c r="G57" s="325"/>
      <c r="H57" s="202"/>
    </row>
    <row r="58" spans="1:8" ht="20.5" customHeight="1" x14ac:dyDescent="0.25">
      <c r="A58" s="140"/>
      <c r="B58" s="281" t="s">
        <v>44</v>
      </c>
      <c r="C58" s="281"/>
      <c r="D58" s="281"/>
      <c r="E58" s="281"/>
      <c r="F58" s="326"/>
      <c r="G58" s="327"/>
      <c r="H58" s="255"/>
    </row>
    <row r="59" spans="1:8" ht="20.5" customHeight="1" x14ac:dyDescent="0.25">
      <c r="A59" s="141"/>
      <c r="B59" s="276"/>
      <c r="C59" s="276"/>
      <c r="D59" s="276"/>
      <c r="E59" s="276"/>
      <c r="F59" s="319"/>
      <c r="G59" s="320"/>
      <c r="H59" s="255"/>
    </row>
    <row r="60" spans="1:8" ht="20.5" customHeight="1" thickBot="1" x14ac:dyDescent="0.3">
      <c r="A60" s="294" t="s">
        <v>121</v>
      </c>
      <c r="B60" s="295"/>
      <c r="C60" s="295"/>
      <c r="D60" s="295"/>
      <c r="E60" s="295"/>
      <c r="F60" s="295"/>
      <c r="G60" s="296"/>
      <c r="H60" s="256"/>
    </row>
    <row r="65" s="282" customFormat="1" ht="15.75" customHeight="1" x14ac:dyDescent="0.25"/>
    <row r="66" s="282" customFormat="1" ht="15.75" customHeight="1" x14ac:dyDescent="0.25"/>
    <row r="67" s="282" customFormat="1" ht="15.75" customHeight="1" x14ac:dyDescent="0.25"/>
    <row r="68" s="282" customFormat="1" ht="15.75" customHeight="1" x14ac:dyDescent="0.25"/>
    <row r="69" s="282" customFormat="1" ht="15.75" customHeight="1" x14ac:dyDescent="0.25"/>
    <row r="70" s="282" customFormat="1" ht="15.75" customHeight="1" x14ac:dyDescent="0.25"/>
    <row r="71" s="282" customFormat="1" ht="15.75" customHeight="1" x14ac:dyDescent="0.25"/>
    <row r="72" s="282" customFormat="1" ht="15.75" customHeight="1" x14ac:dyDescent="0.25"/>
    <row r="73" s="282" customFormat="1" ht="15.75" customHeight="1" x14ac:dyDescent="0.25"/>
    <row r="74" s="282" customFormat="1" ht="15.75" customHeight="1" x14ac:dyDescent="0.25"/>
    <row r="75" s="282" customFormat="1" ht="15.75" customHeight="1" x14ac:dyDescent="0.25"/>
    <row r="76" s="282" customFormat="1" ht="15.75" customHeight="1" x14ac:dyDescent="0.25"/>
    <row r="77" s="282" customFormat="1" ht="15.75" customHeight="1" x14ac:dyDescent="0.25"/>
    <row r="78" s="282" customFormat="1" ht="15.75" customHeight="1" x14ac:dyDescent="0.25"/>
    <row r="79" s="282" customFormat="1" ht="15.75" customHeight="1" x14ac:dyDescent="0.25"/>
  </sheetData>
  <sheetProtection algorithmName="SHA-512" hashValue="ngm6km/cjVEx99NLGGEdXGJiKlL2ng5NotMCJsaH3PR2peWiFMOtgIasEi3tULDZy9jobyZdAq9Twmw6+hFKLw==" saltValue="FyV7Vt1lBGLfHkLrP567bw==" spinCount="100000" sheet="1" objects="1" scenarios="1" selectLockedCells="1"/>
  <mergeCells count="61">
    <mergeCell ref="F59:G59"/>
    <mergeCell ref="B19:C19"/>
    <mergeCell ref="B20:C20"/>
    <mergeCell ref="B21:C21"/>
    <mergeCell ref="E15:F15"/>
    <mergeCell ref="B15:C15"/>
    <mergeCell ref="B16:C16"/>
    <mergeCell ref="B17:C17"/>
    <mergeCell ref="B18:C18"/>
    <mergeCell ref="E23:G23"/>
    <mergeCell ref="E24:G24"/>
    <mergeCell ref="F56:G56"/>
    <mergeCell ref="F57:G57"/>
    <mergeCell ref="F58:G58"/>
    <mergeCell ref="E28:G28"/>
    <mergeCell ref="B12:C12"/>
    <mergeCell ref="E12:F12"/>
    <mergeCell ref="B13:C13"/>
    <mergeCell ref="E13:F13"/>
    <mergeCell ref="B14:C14"/>
    <mergeCell ref="E14:F14"/>
    <mergeCell ref="D11:E11"/>
    <mergeCell ref="F11:G11"/>
    <mergeCell ref="B9:C9"/>
    <mergeCell ref="D9:E9"/>
    <mergeCell ref="F9:G9"/>
    <mergeCell ref="B10:C10"/>
    <mergeCell ref="D10:E10"/>
    <mergeCell ref="F10:G10"/>
    <mergeCell ref="B11:C11"/>
    <mergeCell ref="B4:D4"/>
    <mergeCell ref="E4:F4"/>
    <mergeCell ref="D8:E8"/>
    <mergeCell ref="F8:G8"/>
    <mergeCell ref="B5:D5"/>
    <mergeCell ref="E5:F5"/>
    <mergeCell ref="B6:D6"/>
    <mergeCell ref="E6:F6"/>
    <mergeCell ref="E7:F7"/>
    <mergeCell ref="B8:C8"/>
    <mergeCell ref="B1:D1"/>
    <mergeCell ref="E1:F2"/>
    <mergeCell ref="B2:D2"/>
    <mergeCell ref="B3:D3"/>
    <mergeCell ref="E3:F3"/>
    <mergeCell ref="A60:G60"/>
    <mergeCell ref="E16:F16"/>
    <mergeCell ref="E17:F17"/>
    <mergeCell ref="E18:F18"/>
    <mergeCell ref="E19:F19"/>
    <mergeCell ref="E20:F20"/>
    <mergeCell ref="E21:F21"/>
    <mergeCell ref="E22:F22"/>
    <mergeCell ref="B29:C29"/>
    <mergeCell ref="E29:F29"/>
    <mergeCell ref="B22:C22"/>
    <mergeCell ref="B25:C25"/>
    <mergeCell ref="E25:G25"/>
    <mergeCell ref="E26:G26"/>
    <mergeCell ref="B27:C27"/>
    <mergeCell ref="E27:G27"/>
  </mergeCells>
  <hyperlinks>
    <hyperlink ref="A1" r:id="rId1" display="REP SHEET" xr:uid="{00000000-0004-0000-0000-000000000000}"/>
    <hyperlink ref="A60:G60" r:id="rId2" display="REP SHEET:  One-page, Numerical, Standardized &amp; Certified" xr:uid="{FFA8460A-004A-464A-8033-057020550529}"/>
    <hyperlink ref="A7" r:id="rId3" xr:uid="{A8C14E17-0FD3-4A72-B228-6BF8F6969855}"/>
  </hyperlinks>
  <printOptions horizontalCentered="1" verticalCentered="1"/>
  <pageMargins left="0.5" right="0.5" top="0.5" bottom="0.5" header="0.3" footer="0.3"/>
  <pageSetup scale="59" pageOrder="overThenDown" orientation="portrait" r:id="rId4"/>
  <headerFooter>
    <oddHeader>&amp;L&amp;12Confidential&amp;R&amp;12Printed &amp;D</oddHeader>
    <oddFooter>&amp;L&amp;12&amp;F&amp;R&amp;12U.S. Patent-Pending 29767572</oddFooter>
  </headerFooter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H60"/>
  <sheetViews>
    <sheetView showGridLines="0" zoomScaleNormal="100" workbookViewId="0">
      <selection activeCell="F68" sqref="F68"/>
    </sheetView>
  </sheetViews>
  <sheetFormatPr defaultColWidth="14.453125" defaultRowHeight="15.75" customHeight="1" x14ac:dyDescent="0.35"/>
  <cols>
    <col min="1" max="1" width="20" style="30" bestFit="1" customWidth="1"/>
    <col min="2" max="3" width="16.453125" style="30" customWidth="1"/>
    <col min="4" max="7" width="13.54296875" style="30" customWidth="1"/>
    <col min="8" max="8" width="57.453125" style="30" bestFit="1" customWidth="1"/>
    <col min="9" max="16384" width="14.453125" style="30"/>
  </cols>
  <sheetData>
    <row r="1" spans="1:8" ht="20.5" customHeight="1" x14ac:dyDescent="0.35">
      <c r="A1" s="262" t="s">
        <v>88</v>
      </c>
      <c r="B1" s="339"/>
      <c r="C1" s="340"/>
      <c r="D1" s="340"/>
      <c r="E1" s="309"/>
      <c r="F1" s="309"/>
      <c r="G1" s="20"/>
      <c r="H1" s="21" t="s">
        <v>77</v>
      </c>
    </row>
    <row r="2" spans="1:8" ht="20.5" customHeight="1" x14ac:dyDescent="0.35">
      <c r="A2" s="23" t="s">
        <v>0</v>
      </c>
      <c r="B2" s="341" t="s">
        <v>89</v>
      </c>
      <c r="C2" s="342"/>
      <c r="D2" s="342"/>
      <c r="E2" s="310"/>
      <c r="F2" s="310"/>
      <c r="G2" s="19"/>
      <c r="H2" s="24" t="s">
        <v>78</v>
      </c>
    </row>
    <row r="3" spans="1:8" ht="20.5" customHeight="1" x14ac:dyDescent="0.35">
      <c r="A3" s="23" t="s">
        <v>1</v>
      </c>
      <c r="B3" s="341" t="s">
        <v>90</v>
      </c>
      <c r="C3" s="342"/>
      <c r="D3" s="342"/>
      <c r="E3" s="310" t="s">
        <v>2</v>
      </c>
      <c r="F3" s="343"/>
      <c r="G3" s="25"/>
      <c r="H3" s="24" t="s">
        <v>79</v>
      </c>
    </row>
    <row r="4" spans="1:8" ht="20.5" customHeight="1" x14ac:dyDescent="0.35">
      <c r="A4" s="23" t="s">
        <v>3</v>
      </c>
      <c r="B4" s="341" t="s">
        <v>51</v>
      </c>
      <c r="C4" s="342"/>
      <c r="D4" s="342"/>
      <c r="E4" s="344" t="str">
        <f>B2</f>
        <v>Laura Sullivan</v>
      </c>
      <c r="F4" s="343"/>
      <c r="G4" s="19"/>
      <c r="H4" s="26" t="s">
        <v>4</v>
      </c>
    </row>
    <row r="5" spans="1:8" ht="20.5" customHeight="1" x14ac:dyDescent="0.35">
      <c r="A5" s="23" t="s">
        <v>5</v>
      </c>
      <c r="B5" s="341" t="s">
        <v>52</v>
      </c>
      <c r="C5" s="342"/>
      <c r="D5" s="342"/>
      <c r="E5" s="344" t="s">
        <v>136</v>
      </c>
      <c r="F5" s="343"/>
      <c r="G5" s="19"/>
      <c r="H5" s="26" t="s">
        <v>6</v>
      </c>
    </row>
    <row r="6" spans="1:8" ht="20.5" customHeight="1" x14ac:dyDescent="0.35">
      <c r="A6" s="23" t="s">
        <v>7</v>
      </c>
      <c r="B6" s="341" t="s">
        <v>91</v>
      </c>
      <c r="C6" s="342"/>
      <c r="D6" s="342"/>
      <c r="E6" s="344"/>
      <c r="F6" s="343"/>
      <c r="G6" s="22"/>
      <c r="H6" s="26" t="s">
        <v>8</v>
      </c>
    </row>
    <row r="7" spans="1:8" ht="20.5" customHeight="1" x14ac:dyDescent="0.35">
      <c r="A7" s="27" t="s">
        <v>9</v>
      </c>
      <c r="B7" s="346" t="s">
        <v>137</v>
      </c>
      <c r="C7" s="347"/>
      <c r="D7" s="347"/>
      <c r="E7" s="348"/>
      <c r="F7" s="349"/>
      <c r="G7" s="28"/>
      <c r="H7" s="29" t="s">
        <v>10</v>
      </c>
    </row>
    <row r="8" spans="1:8" ht="10.5" customHeight="1" x14ac:dyDescent="0.4">
      <c r="A8" s="31"/>
      <c r="B8" s="350"/>
      <c r="C8" s="332"/>
      <c r="D8" s="345"/>
      <c r="E8" s="332"/>
      <c r="F8" s="345"/>
      <c r="G8" s="332"/>
      <c r="H8" s="32"/>
    </row>
    <row r="9" spans="1:8" ht="20.5" customHeight="1" x14ac:dyDescent="0.4">
      <c r="A9" s="31" t="s">
        <v>11</v>
      </c>
      <c r="B9" s="350" t="s">
        <v>12</v>
      </c>
      <c r="C9" s="332"/>
      <c r="D9" s="345" t="s">
        <v>13</v>
      </c>
      <c r="E9" s="332"/>
      <c r="F9" s="345" t="s">
        <v>14</v>
      </c>
      <c r="G9" s="332"/>
      <c r="H9" s="32" t="s">
        <v>15</v>
      </c>
    </row>
    <row r="10" spans="1:8" ht="20.5" customHeight="1" x14ac:dyDescent="0.35">
      <c r="A10" s="33" t="s">
        <v>16</v>
      </c>
      <c r="B10" s="331" t="s">
        <v>92</v>
      </c>
      <c r="C10" s="332"/>
      <c r="D10" s="352" t="s">
        <v>53</v>
      </c>
      <c r="E10" s="332"/>
      <c r="F10" s="352" t="s">
        <v>17</v>
      </c>
      <c r="G10" s="332"/>
      <c r="H10" s="34" t="s">
        <v>54</v>
      </c>
    </row>
    <row r="11" spans="1:8" ht="10.5" customHeight="1" x14ac:dyDescent="0.35">
      <c r="A11" s="35"/>
      <c r="B11" s="353"/>
      <c r="C11" s="336"/>
      <c r="D11" s="351"/>
      <c r="E11" s="336"/>
      <c r="F11" s="351"/>
      <c r="G11" s="336"/>
      <c r="H11" s="36"/>
    </row>
    <row r="12" spans="1:8" ht="20.5" customHeight="1" x14ac:dyDescent="0.4">
      <c r="A12" s="37" t="s">
        <v>18</v>
      </c>
      <c r="B12" s="350"/>
      <c r="C12" s="332"/>
      <c r="D12" s="38" t="s">
        <v>18</v>
      </c>
      <c r="E12" s="354"/>
      <c r="F12" s="332"/>
      <c r="G12" s="38" t="s">
        <v>18</v>
      </c>
      <c r="H12" s="32" t="s">
        <v>106</v>
      </c>
    </row>
    <row r="13" spans="1:8" ht="20.5" customHeight="1" x14ac:dyDescent="0.4">
      <c r="A13" s="39">
        <v>15</v>
      </c>
      <c r="B13" s="331" t="s">
        <v>93</v>
      </c>
      <c r="C13" s="332"/>
      <c r="D13" s="40">
        <v>10</v>
      </c>
      <c r="E13" s="331" t="s">
        <v>19</v>
      </c>
      <c r="F13" s="332"/>
      <c r="G13" s="40">
        <v>8</v>
      </c>
      <c r="H13" s="34" t="s">
        <v>20</v>
      </c>
    </row>
    <row r="14" spans="1:8" ht="20.5" customHeight="1" x14ac:dyDescent="0.4">
      <c r="A14" s="41"/>
      <c r="B14" s="333"/>
      <c r="C14" s="332"/>
      <c r="D14" s="42"/>
      <c r="E14" s="333"/>
      <c r="F14" s="332"/>
      <c r="G14" s="40">
        <v>5</v>
      </c>
      <c r="H14" s="34" t="s">
        <v>108</v>
      </c>
    </row>
    <row r="15" spans="1:8" ht="20.5" customHeight="1" x14ac:dyDescent="0.4">
      <c r="A15" s="39">
        <v>10</v>
      </c>
      <c r="B15" s="331" t="s">
        <v>94</v>
      </c>
      <c r="C15" s="332"/>
      <c r="D15" s="40">
        <v>12</v>
      </c>
      <c r="E15" s="331" t="s">
        <v>100</v>
      </c>
      <c r="F15" s="332"/>
      <c r="G15" s="40">
        <v>2</v>
      </c>
      <c r="H15" s="34" t="s">
        <v>109</v>
      </c>
    </row>
    <row r="16" spans="1:8" ht="20.5" customHeight="1" x14ac:dyDescent="0.4">
      <c r="A16" s="39">
        <v>5</v>
      </c>
      <c r="B16" s="331" t="s">
        <v>95</v>
      </c>
      <c r="C16" s="332"/>
      <c r="D16" s="40">
        <v>3</v>
      </c>
      <c r="E16" s="331" t="s">
        <v>101</v>
      </c>
      <c r="F16" s="332"/>
      <c r="G16" s="40"/>
      <c r="H16" s="34"/>
    </row>
    <row r="17" spans="1:8" ht="20.5" customHeight="1" x14ac:dyDescent="0.4">
      <c r="A17" s="41"/>
      <c r="B17" s="333"/>
      <c r="C17" s="332"/>
      <c r="D17" s="42"/>
      <c r="E17" s="333"/>
      <c r="F17" s="332"/>
      <c r="G17" s="40"/>
      <c r="H17" s="32" t="s">
        <v>107</v>
      </c>
    </row>
    <row r="18" spans="1:8" ht="20.5" customHeight="1" x14ac:dyDescent="0.4">
      <c r="A18" s="39">
        <v>15</v>
      </c>
      <c r="B18" s="331" t="s">
        <v>96</v>
      </c>
      <c r="C18" s="332"/>
      <c r="D18" s="40"/>
      <c r="E18" s="331" t="s">
        <v>102</v>
      </c>
      <c r="F18" s="332"/>
      <c r="G18" s="40">
        <v>5</v>
      </c>
      <c r="H18" s="34" t="s">
        <v>110</v>
      </c>
    </row>
    <row r="19" spans="1:8" ht="20.5" customHeight="1" x14ac:dyDescent="0.4">
      <c r="A19" s="39">
        <v>5</v>
      </c>
      <c r="B19" s="331" t="s">
        <v>97</v>
      </c>
      <c r="C19" s="332"/>
      <c r="D19" s="40"/>
      <c r="E19" s="331" t="s">
        <v>103</v>
      </c>
      <c r="F19" s="332"/>
      <c r="G19" s="40">
        <v>5</v>
      </c>
      <c r="H19" s="34" t="s">
        <v>111</v>
      </c>
    </row>
    <row r="20" spans="1:8" ht="20.5" customHeight="1" x14ac:dyDescent="0.4">
      <c r="A20" s="39">
        <v>7</v>
      </c>
      <c r="B20" s="331" t="s">
        <v>98</v>
      </c>
      <c r="C20" s="332"/>
      <c r="D20" s="40"/>
      <c r="E20" s="331" t="s">
        <v>104</v>
      </c>
      <c r="F20" s="332"/>
      <c r="G20" s="40">
        <v>4</v>
      </c>
      <c r="H20" s="34" t="s">
        <v>112</v>
      </c>
    </row>
    <row r="21" spans="1:8" ht="20.5" customHeight="1" x14ac:dyDescent="0.4">
      <c r="A21" s="39">
        <v>10</v>
      </c>
      <c r="B21" s="331" t="s">
        <v>99</v>
      </c>
      <c r="C21" s="332"/>
      <c r="D21" s="40">
        <v>15</v>
      </c>
      <c r="E21" s="331" t="s">
        <v>105</v>
      </c>
      <c r="F21" s="332"/>
      <c r="G21" s="40">
        <v>1</v>
      </c>
      <c r="H21" s="34" t="s">
        <v>113</v>
      </c>
    </row>
    <row r="22" spans="1:8" ht="20.5" customHeight="1" x14ac:dyDescent="0.4">
      <c r="A22" s="43"/>
      <c r="B22" s="338"/>
      <c r="C22" s="332"/>
      <c r="D22" s="44"/>
      <c r="E22" s="334"/>
      <c r="F22" s="332"/>
      <c r="G22" s="45"/>
      <c r="H22" s="46"/>
    </row>
    <row r="23" spans="1:8" ht="20.5" customHeight="1" x14ac:dyDescent="0.4">
      <c r="A23" s="47" t="s">
        <v>21</v>
      </c>
      <c r="B23" s="48" t="s">
        <v>22</v>
      </c>
      <c r="C23" s="49"/>
      <c r="D23" s="289">
        <f>IFERROR( AVERAGE(D24:D28),0)</f>
        <v>3.6</v>
      </c>
      <c r="E23" s="357" t="s">
        <v>23</v>
      </c>
      <c r="F23" s="358"/>
      <c r="G23" s="358"/>
      <c r="H23" s="50" t="s">
        <v>24</v>
      </c>
    </row>
    <row r="24" spans="1:8" ht="20.5" customHeight="1" x14ac:dyDescent="0.4">
      <c r="A24" s="51">
        <v>1</v>
      </c>
      <c r="B24" s="287" t="str">
        <f>IF(A24=1,"  Company last 3 years","  Companies last 3 years")</f>
        <v xml:space="preserve">  Company last 3 years</v>
      </c>
      <c r="C24" s="288"/>
      <c r="D24" s="52">
        <v>5</v>
      </c>
      <c r="E24" s="331" t="s">
        <v>55</v>
      </c>
      <c r="F24" s="332"/>
      <c r="G24" s="332"/>
      <c r="H24" s="53" t="s">
        <v>56</v>
      </c>
    </row>
    <row r="25" spans="1:8" ht="20.5" customHeight="1" x14ac:dyDescent="0.4">
      <c r="A25" s="54"/>
      <c r="B25" s="332"/>
      <c r="C25" s="332"/>
      <c r="D25" s="55">
        <v>3.5</v>
      </c>
      <c r="E25" s="331" t="s">
        <v>57</v>
      </c>
      <c r="F25" s="332"/>
      <c r="G25" s="332"/>
      <c r="H25" s="53" t="s">
        <v>58</v>
      </c>
    </row>
    <row r="26" spans="1:8" ht="20.5" customHeight="1" x14ac:dyDescent="0.4">
      <c r="A26" s="51">
        <v>1</v>
      </c>
      <c r="B26" s="287" t="str">
        <f>IF(A26=1,"  Company last 5 years","  Companies last 5 years")</f>
        <v xml:space="preserve">  Company last 5 years</v>
      </c>
      <c r="C26" s="288"/>
      <c r="D26" s="52">
        <v>3</v>
      </c>
      <c r="E26" s="331" t="s">
        <v>59</v>
      </c>
      <c r="F26" s="332"/>
      <c r="G26" s="332"/>
      <c r="H26" s="53" t="s">
        <v>60</v>
      </c>
    </row>
    <row r="27" spans="1:8" ht="20.5" customHeight="1" x14ac:dyDescent="0.4">
      <c r="A27" s="54"/>
      <c r="B27" s="332"/>
      <c r="C27" s="332"/>
      <c r="D27" s="55">
        <v>4.5</v>
      </c>
      <c r="E27" s="331" t="s">
        <v>61</v>
      </c>
      <c r="F27" s="332"/>
      <c r="G27" s="332"/>
      <c r="H27" s="53" t="s">
        <v>62</v>
      </c>
    </row>
    <row r="28" spans="1:8" ht="20.5" customHeight="1" x14ac:dyDescent="0.4">
      <c r="A28" s="51">
        <v>3</v>
      </c>
      <c r="B28" s="287" t="str">
        <f>IF(A28=1,"  Company last 10 years","  Companies last 10 years")</f>
        <v xml:space="preserve">  Companies last 10 years</v>
      </c>
      <c r="C28" s="288"/>
      <c r="D28" s="52">
        <v>2</v>
      </c>
      <c r="E28" s="331" t="s">
        <v>63</v>
      </c>
      <c r="F28" s="332"/>
      <c r="G28" s="332"/>
      <c r="H28" s="53" t="s">
        <v>64</v>
      </c>
    </row>
    <row r="29" spans="1:8" ht="20.5" customHeight="1" x14ac:dyDescent="0.4">
      <c r="A29" s="56"/>
      <c r="B29" s="335"/>
      <c r="C29" s="336"/>
      <c r="D29" s="57"/>
      <c r="E29" s="337"/>
      <c r="F29" s="336"/>
      <c r="G29" s="58"/>
      <c r="H29" s="59"/>
    </row>
    <row r="30" spans="1:8" ht="20.5" customHeight="1" x14ac:dyDescent="0.4">
      <c r="A30" s="60" t="s">
        <v>30</v>
      </c>
      <c r="B30" s="61"/>
      <c r="C30" s="62" t="s">
        <v>114</v>
      </c>
      <c r="D30" s="63"/>
      <c r="E30" s="165" t="s">
        <v>31</v>
      </c>
      <c r="F30" s="64" t="s">
        <v>32</v>
      </c>
      <c r="G30" s="64" t="s">
        <v>33</v>
      </c>
      <c r="H30" s="65" t="s">
        <v>34</v>
      </c>
    </row>
    <row r="31" spans="1:8" ht="20.5" customHeight="1" x14ac:dyDescent="0.4">
      <c r="A31" s="66"/>
      <c r="B31" s="67" t="s">
        <v>35</v>
      </c>
      <c r="C31" s="68" t="s">
        <v>36</v>
      </c>
      <c r="D31" s="69" t="s">
        <v>37</v>
      </c>
      <c r="E31" s="70" t="s">
        <v>38</v>
      </c>
      <c r="F31" s="70" t="s">
        <v>39</v>
      </c>
      <c r="G31" s="70"/>
      <c r="H31" s="71"/>
    </row>
    <row r="32" spans="1:8" ht="20.5" customHeight="1" x14ac:dyDescent="0.4">
      <c r="A32" s="72" t="s">
        <v>40</v>
      </c>
      <c r="B32" s="73">
        <f t="shared" ref="B32:B34" si="0">IFERROR(C32/D32,0)</f>
        <v>1.4233962264150941</v>
      </c>
      <c r="C32" s="290">
        <f>IFERROR(AVERAGE(C36,C38,C40),0)</f>
        <v>12.573333333333332</v>
      </c>
      <c r="D32" s="291">
        <f>IFERROR(AVERAGE(D36,D38,D40),0)</f>
        <v>8.8333333333333339</v>
      </c>
      <c r="E32" s="74">
        <f>Graphs!G38</f>
        <v>1</v>
      </c>
      <c r="F32" s="75" t="s">
        <v>65</v>
      </c>
      <c r="G32" s="76">
        <f>SUM(G36:G40)</f>
        <v>1</v>
      </c>
      <c r="H32" s="77" t="s">
        <v>122</v>
      </c>
    </row>
    <row r="33" spans="1:8" ht="20.5" customHeight="1" x14ac:dyDescent="0.4">
      <c r="A33" s="72" t="s">
        <v>42</v>
      </c>
      <c r="B33" s="73">
        <f t="shared" si="0"/>
        <v>1.358421052631579</v>
      </c>
      <c r="C33" s="290">
        <f>IFERROR(AVERAGE(C36,C38,C40,C42,C44),0)</f>
        <v>10.324</v>
      </c>
      <c r="D33" s="291">
        <f>IFERROR(AVERAGE(D36,D38,D40,D42,D44),0)</f>
        <v>7.6</v>
      </c>
      <c r="E33" s="74">
        <f>Graphs!G48</f>
        <v>0.8</v>
      </c>
      <c r="F33" s="75" t="s">
        <v>65</v>
      </c>
      <c r="G33" s="76">
        <f>SUM(G36:G44)</f>
        <v>1</v>
      </c>
      <c r="H33" s="77" t="s">
        <v>123</v>
      </c>
    </row>
    <row r="34" spans="1:8" ht="20.5" customHeight="1" x14ac:dyDescent="0.4">
      <c r="A34" s="78" t="s">
        <v>43</v>
      </c>
      <c r="B34" s="79">
        <f t="shared" si="0"/>
        <v>1.3401209677419355</v>
      </c>
      <c r="C34" s="292">
        <f>IFERROR(AVERAGE(C36,C38,C40,C42,C44,C46,C48,C50,C52,C54),0)</f>
        <v>6.6470000000000002</v>
      </c>
      <c r="D34" s="293">
        <f>IFERROR(AVERAGE(D36,D38,D40,D42,D44,D46,D48,D50,D52,D54),0)</f>
        <v>4.96</v>
      </c>
      <c r="E34" s="80">
        <f>Graphs!G63</f>
        <v>0.7</v>
      </c>
      <c r="F34" s="81" t="s">
        <v>66</v>
      </c>
      <c r="G34" s="82">
        <f>SUM(G36:G54)</f>
        <v>3</v>
      </c>
      <c r="H34" s="83" t="s">
        <v>124</v>
      </c>
    </row>
    <row r="35" spans="1:8" ht="21" customHeight="1" x14ac:dyDescent="0.4">
      <c r="A35" s="84"/>
      <c r="B35" s="85"/>
      <c r="C35" s="86"/>
      <c r="D35" s="87"/>
      <c r="E35" s="88"/>
      <c r="G35" s="89"/>
      <c r="H35" s="90"/>
    </row>
    <row r="36" spans="1:8" ht="20.5" customHeight="1" x14ac:dyDescent="0.35">
      <c r="A36" s="91">
        <v>2021</v>
      </c>
      <c r="B36" s="92">
        <f>IFERROR(C36/D36,0)</f>
        <v>1.5230000000000001</v>
      </c>
      <c r="C36" s="93">
        <v>15.23</v>
      </c>
      <c r="D36" s="93">
        <v>10</v>
      </c>
      <c r="E36" s="94" t="s">
        <v>67</v>
      </c>
      <c r="F36" s="95" t="s">
        <v>65</v>
      </c>
      <c r="G36" s="96"/>
      <c r="H36" s="97" t="s">
        <v>125</v>
      </c>
    </row>
    <row r="37" spans="1:8" ht="20.5" customHeight="1" x14ac:dyDescent="0.35">
      <c r="A37" s="91"/>
      <c r="B37" s="92"/>
      <c r="C37" s="93"/>
      <c r="D37" s="98"/>
      <c r="E37" s="94"/>
      <c r="F37" s="99"/>
      <c r="G37" s="96"/>
      <c r="H37" s="97"/>
    </row>
    <row r="38" spans="1:8" ht="20.5" customHeight="1" x14ac:dyDescent="0.35">
      <c r="A38" s="91">
        <f>A36-1</f>
        <v>2020</v>
      </c>
      <c r="B38" s="92">
        <f>IFERROR(C38/D38,0)</f>
        <v>1.4635294117647057</v>
      </c>
      <c r="C38" s="93">
        <v>12.44</v>
      </c>
      <c r="D38" s="93">
        <v>8.5</v>
      </c>
      <c r="E38" s="94" t="s">
        <v>67</v>
      </c>
      <c r="F38" s="95" t="s">
        <v>65</v>
      </c>
      <c r="G38" s="96"/>
      <c r="H38" s="97" t="s">
        <v>126</v>
      </c>
    </row>
    <row r="39" spans="1:8" ht="20.5" customHeight="1" x14ac:dyDescent="0.35">
      <c r="A39" s="91"/>
      <c r="B39" s="92"/>
      <c r="C39" s="93"/>
      <c r="D39" s="98"/>
      <c r="E39" s="94"/>
      <c r="F39" s="99"/>
      <c r="G39" s="96"/>
      <c r="H39" s="97"/>
    </row>
    <row r="40" spans="1:8" ht="20.5" customHeight="1" x14ac:dyDescent="0.35">
      <c r="A40" s="91">
        <f>A38-1</f>
        <v>2019</v>
      </c>
      <c r="B40" s="92">
        <f>IFERROR(C40/D40,0)</f>
        <v>1.2562500000000001</v>
      </c>
      <c r="C40" s="93">
        <v>10.050000000000001</v>
      </c>
      <c r="D40" s="93">
        <v>8</v>
      </c>
      <c r="E40" s="94" t="s">
        <v>67</v>
      </c>
      <c r="F40" s="95" t="s">
        <v>65</v>
      </c>
      <c r="G40" s="96">
        <v>1</v>
      </c>
      <c r="H40" s="97" t="s">
        <v>127</v>
      </c>
    </row>
    <row r="41" spans="1:8" ht="20.5" customHeight="1" x14ac:dyDescent="0.35">
      <c r="A41" s="91"/>
      <c r="B41" s="92"/>
      <c r="C41" s="93"/>
      <c r="D41" s="98"/>
      <c r="E41" s="94"/>
      <c r="F41" s="99"/>
      <c r="G41" s="96"/>
      <c r="H41" s="97"/>
    </row>
    <row r="42" spans="1:8" ht="20.5" customHeight="1" x14ac:dyDescent="0.35">
      <c r="A42" s="91">
        <f>A40-1</f>
        <v>2018</v>
      </c>
      <c r="B42" s="92">
        <f>IFERROR(C42/D42,0)</f>
        <v>1.1500000000000001</v>
      </c>
      <c r="C42" s="93">
        <v>6.9</v>
      </c>
      <c r="D42" s="93">
        <v>6</v>
      </c>
      <c r="E42" s="94" t="s">
        <v>68</v>
      </c>
      <c r="F42" s="95" t="s">
        <v>66</v>
      </c>
      <c r="G42" s="96"/>
      <c r="H42" s="97" t="s">
        <v>128</v>
      </c>
    </row>
    <row r="43" spans="1:8" ht="20.5" customHeight="1" x14ac:dyDescent="0.35">
      <c r="A43" s="91"/>
      <c r="B43" s="92"/>
      <c r="C43" s="93"/>
      <c r="D43" s="98"/>
      <c r="E43" s="94"/>
      <c r="F43" s="99"/>
      <c r="G43" s="96"/>
      <c r="H43" s="97"/>
    </row>
    <row r="44" spans="1:8" ht="20.5" customHeight="1" x14ac:dyDescent="0.35">
      <c r="A44" s="100">
        <f>A42-1</f>
        <v>2017</v>
      </c>
      <c r="B44" s="101">
        <f>IFERROR(C44/D44,0)</f>
        <v>1.2727272727272727</v>
      </c>
      <c r="C44" s="102">
        <v>7</v>
      </c>
      <c r="D44" s="102">
        <v>5.5</v>
      </c>
      <c r="E44" s="103" t="s">
        <v>67</v>
      </c>
      <c r="F44" s="104" t="s">
        <v>65</v>
      </c>
      <c r="G44" s="105"/>
      <c r="H44" s="106" t="s">
        <v>129</v>
      </c>
    </row>
    <row r="45" spans="1:8" ht="20.5" customHeight="1" x14ac:dyDescent="0.35">
      <c r="A45" s="91"/>
      <c r="B45" s="92"/>
      <c r="C45" s="93"/>
      <c r="D45" s="93"/>
      <c r="E45" s="107"/>
      <c r="F45" s="99"/>
      <c r="G45" s="108"/>
      <c r="H45" s="97"/>
    </row>
    <row r="46" spans="1:8" ht="20.5" customHeight="1" x14ac:dyDescent="0.35">
      <c r="A46" s="91">
        <f>A44-1</f>
        <v>2016</v>
      </c>
      <c r="B46" s="92">
        <f>IFERROR(C46/D46,0)</f>
        <v>1.05</v>
      </c>
      <c r="C46" s="93">
        <v>4.2</v>
      </c>
      <c r="D46" s="93">
        <v>4</v>
      </c>
      <c r="E46" s="94" t="s">
        <v>68</v>
      </c>
      <c r="F46" s="95" t="s">
        <v>69</v>
      </c>
      <c r="G46" s="96">
        <v>1</v>
      </c>
      <c r="H46" s="97" t="s">
        <v>130</v>
      </c>
    </row>
    <row r="47" spans="1:8" ht="20.5" customHeight="1" x14ac:dyDescent="0.35">
      <c r="A47" s="91"/>
      <c r="B47" s="92"/>
      <c r="C47" s="93"/>
      <c r="D47" s="93"/>
      <c r="E47" s="94"/>
      <c r="F47" s="99"/>
      <c r="G47" s="96"/>
      <c r="H47" s="97"/>
    </row>
    <row r="48" spans="1:8" ht="20.5" customHeight="1" x14ac:dyDescent="0.35">
      <c r="A48" s="91">
        <f>A46-1</f>
        <v>2015</v>
      </c>
      <c r="B48" s="92">
        <f>IFERROR(C48/D48,0)</f>
        <v>1.04</v>
      </c>
      <c r="C48" s="93">
        <v>2.6</v>
      </c>
      <c r="D48" s="93">
        <v>2.5</v>
      </c>
      <c r="E48" s="94" t="s">
        <v>68</v>
      </c>
      <c r="F48" s="95" t="s">
        <v>69</v>
      </c>
      <c r="G48" s="96"/>
      <c r="H48" s="97" t="s">
        <v>131</v>
      </c>
    </row>
    <row r="49" spans="1:8" ht="20.5" customHeight="1" x14ac:dyDescent="0.35">
      <c r="A49" s="91"/>
      <c r="B49" s="92"/>
      <c r="C49" s="93"/>
      <c r="D49" s="93"/>
      <c r="E49" s="94"/>
      <c r="F49" s="99"/>
      <c r="G49" s="96"/>
      <c r="H49" s="97"/>
    </row>
    <row r="50" spans="1:8" ht="20.5" customHeight="1" x14ac:dyDescent="0.35">
      <c r="A50" s="91">
        <f>A48-1</f>
        <v>2014</v>
      </c>
      <c r="B50" s="92">
        <f>IFERROR(C50/D50,0)</f>
        <v>1.8333333333333333</v>
      </c>
      <c r="C50" s="93">
        <v>5.5</v>
      </c>
      <c r="D50" s="93">
        <v>3</v>
      </c>
      <c r="E50" s="94" t="s">
        <v>67</v>
      </c>
      <c r="F50" s="95" t="s">
        <v>65</v>
      </c>
      <c r="G50" s="96"/>
      <c r="H50" s="97" t="s">
        <v>132</v>
      </c>
    </row>
    <row r="51" spans="1:8" ht="20.5" customHeight="1" x14ac:dyDescent="0.35">
      <c r="A51" s="91"/>
      <c r="B51" s="92"/>
      <c r="C51" s="93"/>
      <c r="D51" s="93"/>
      <c r="E51" s="94"/>
      <c r="F51" s="99"/>
      <c r="G51" s="96"/>
      <c r="H51" s="97"/>
    </row>
    <row r="52" spans="1:8" ht="20.5" customHeight="1" x14ac:dyDescent="0.35">
      <c r="A52" s="91">
        <f>A50-1</f>
        <v>2013</v>
      </c>
      <c r="B52" s="92">
        <f>IFERROR(C52/D52,0)</f>
        <v>1.1818181818181817</v>
      </c>
      <c r="C52" s="93">
        <v>1.3</v>
      </c>
      <c r="D52" s="93">
        <v>1.1000000000000001</v>
      </c>
      <c r="E52" s="94" t="s">
        <v>67</v>
      </c>
      <c r="F52" s="95" t="s">
        <v>65</v>
      </c>
      <c r="G52" s="96">
        <v>1</v>
      </c>
      <c r="H52" s="97" t="s">
        <v>133</v>
      </c>
    </row>
    <row r="53" spans="1:8" ht="20.5" customHeight="1" x14ac:dyDescent="0.35">
      <c r="A53" s="109"/>
      <c r="B53" s="92"/>
      <c r="C53" s="93"/>
      <c r="D53" s="93"/>
      <c r="E53" s="94"/>
      <c r="F53" s="99"/>
      <c r="G53" s="96"/>
      <c r="H53" s="97"/>
    </row>
    <row r="54" spans="1:8" ht="20.5" customHeight="1" x14ac:dyDescent="0.35">
      <c r="A54" s="109">
        <f>A52-1</f>
        <v>2012</v>
      </c>
      <c r="B54" s="110">
        <f>IFERROR(C54/D54,0)</f>
        <v>1.25</v>
      </c>
      <c r="C54" s="93">
        <v>1.25</v>
      </c>
      <c r="D54" s="93">
        <v>1</v>
      </c>
      <c r="E54" s="94" t="s">
        <v>67</v>
      </c>
      <c r="F54" s="95" t="s">
        <v>65</v>
      </c>
      <c r="G54" s="96"/>
      <c r="H54" s="97" t="s">
        <v>134</v>
      </c>
    </row>
    <row r="55" spans="1:8" ht="20.5" customHeight="1" x14ac:dyDescent="0.35">
      <c r="A55" s="109"/>
      <c r="B55" s="92"/>
      <c r="C55" s="111"/>
      <c r="D55" s="111"/>
      <c r="E55" s="112"/>
      <c r="F55" s="99"/>
      <c r="G55" s="96"/>
      <c r="H55" s="113"/>
    </row>
    <row r="56" spans="1:8" ht="20.5" customHeight="1" x14ac:dyDescent="0.4">
      <c r="A56" s="114" t="s">
        <v>45</v>
      </c>
      <c r="B56" s="64" t="s">
        <v>50</v>
      </c>
      <c r="C56" s="64" t="s">
        <v>46</v>
      </c>
      <c r="D56" s="115" t="s">
        <v>47</v>
      </c>
      <c r="E56" s="64" t="s">
        <v>118</v>
      </c>
      <c r="F56" s="359" t="s">
        <v>48</v>
      </c>
      <c r="G56" s="360"/>
      <c r="H56" s="125" t="s">
        <v>135</v>
      </c>
    </row>
    <row r="57" spans="1:8" ht="20.5" customHeight="1" x14ac:dyDescent="0.4">
      <c r="A57" s="116" t="s">
        <v>49</v>
      </c>
      <c r="B57" s="117"/>
      <c r="C57" s="117"/>
      <c r="D57" s="118"/>
      <c r="E57" s="117"/>
      <c r="F57" s="361"/>
      <c r="G57" s="362"/>
      <c r="H57" s="142"/>
    </row>
    <row r="58" spans="1:8" ht="20.5" customHeight="1" x14ac:dyDescent="0.35">
      <c r="A58" s="119">
        <v>2008</v>
      </c>
      <c r="B58" s="120" t="s">
        <v>67</v>
      </c>
      <c r="C58" s="120" t="s">
        <v>115</v>
      </c>
      <c r="D58" s="120" t="s">
        <v>117</v>
      </c>
      <c r="E58" s="120">
        <v>3.75</v>
      </c>
      <c r="F58" s="363" t="s">
        <v>119</v>
      </c>
      <c r="G58" s="360"/>
      <c r="H58" s="121"/>
    </row>
    <row r="59" spans="1:8" ht="20.5" customHeight="1" x14ac:dyDescent="0.4">
      <c r="A59" s="122">
        <v>2002</v>
      </c>
      <c r="B59" s="123" t="s">
        <v>67</v>
      </c>
      <c r="C59" s="123" t="s">
        <v>116</v>
      </c>
      <c r="D59" s="123" t="s">
        <v>117</v>
      </c>
      <c r="E59" s="123">
        <v>3.9</v>
      </c>
      <c r="F59" s="355" t="s">
        <v>120</v>
      </c>
      <c r="G59" s="356"/>
      <c r="H59" s="121" t="s">
        <v>138</v>
      </c>
    </row>
    <row r="60" spans="1:8" ht="20.5" customHeight="1" x14ac:dyDescent="0.35">
      <c r="A60" s="328" t="s">
        <v>121</v>
      </c>
      <c r="B60" s="329"/>
      <c r="C60" s="329"/>
      <c r="D60" s="329"/>
      <c r="E60" s="329"/>
      <c r="F60" s="329"/>
      <c r="G60" s="330"/>
      <c r="H60" s="124"/>
    </row>
  </sheetData>
  <sheetProtection algorithmName="SHA-512" hashValue="JhkIDn2CEV52igpI1bHWdv7kq4J6Sy+wQAwuIIlyTd8XAgHemYPYom8dvolnYpeM9KvCfJyw46A60TtWud53bw==" saltValue="f/uQ7o6o3vQykM+vv1bMTA==" spinCount="100000" sheet="1" objects="1" scenarios="1" selectLockedCells="1" selectUnlockedCells="1"/>
  <mergeCells count="62">
    <mergeCell ref="F59:G59"/>
    <mergeCell ref="B19:C19"/>
    <mergeCell ref="B20:C20"/>
    <mergeCell ref="B21:C21"/>
    <mergeCell ref="E15:F15"/>
    <mergeCell ref="B15:C15"/>
    <mergeCell ref="B16:C16"/>
    <mergeCell ref="B17:C17"/>
    <mergeCell ref="B18:C18"/>
    <mergeCell ref="E23:G23"/>
    <mergeCell ref="E24:G24"/>
    <mergeCell ref="F56:G56"/>
    <mergeCell ref="F57:G57"/>
    <mergeCell ref="F58:G58"/>
    <mergeCell ref="E28:G28"/>
    <mergeCell ref="B12:C12"/>
    <mergeCell ref="E12:F12"/>
    <mergeCell ref="B13:C13"/>
    <mergeCell ref="E13:F13"/>
    <mergeCell ref="B14:C14"/>
    <mergeCell ref="E14:F14"/>
    <mergeCell ref="D11:E11"/>
    <mergeCell ref="F11:G11"/>
    <mergeCell ref="B9:C9"/>
    <mergeCell ref="D9:E9"/>
    <mergeCell ref="F9:G9"/>
    <mergeCell ref="B10:C10"/>
    <mergeCell ref="D10:E10"/>
    <mergeCell ref="F10:G10"/>
    <mergeCell ref="B11:C11"/>
    <mergeCell ref="B4:D4"/>
    <mergeCell ref="E4:F4"/>
    <mergeCell ref="D8:E8"/>
    <mergeCell ref="F8:G8"/>
    <mergeCell ref="B5:D5"/>
    <mergeCell ref="E5:F5"/>
    <mergeCell ref="B6:D6"/>
    <mergeCell ref="E6:F6"/>
    <mergeCell ref="B7:D7"/>
    <mergeCell ref="E7:F7"/>
    <mergeCell ref="B8:C8"/>
    <mergeCell ref="B1:D1"/>
    <mergeCell ref="E1:F2"/>
    <mergeCell ref="B2:D2"/>
    <mergeCell ref="B3:D3"/>
    <mergeCell ref="E3:F3"/>
    <mergeCell ref="A60:G60"/>
    <mergeCell ref="E16:F16"/>
    <mergeCell ref="E17:F17"/>
    <mergeCell ref="E18:F18"/>
    <mergeCell ref="E19:F19"/>
    <mergeCell ref="E20:F20"/>
    <mergeCell ref="E21:F21"/>
    <mergeCell ref="E22:F22"/>
    <mergeCell ref="B29:C29"/>
    <mergeCell ref="E29:F29"/>
    <mergeCell ref="B22:C22"/>
    <mergeCell ref="B25:C25"/>
    <mergeCell ref="E25:G25"/>
    <mergeCell ref="E26:G26"/>
    <mergeCell ref="B27:C27"/>
    <mergeCell ref="E27:G27"/>
  </mergeCells>
  <hyperlinks>
    <hyperlink ref="A60" r:id="rId1" display="REP SHEET by Champion Recruiting:  #1 in Tech Sales Recruiting in U.S." xr:uid="{B912FA4F-C481-4AC0-8AAE-6CE0AE8AF4D9}"/>
    <hyperlink ref="A60:G60" r:id="rId2" display="REP SHEET:  One-page, Numerical, Standardized &amp; Certified" xr:uid="{0803F0C2-CEB2-4FC0-8FB6-8D13B94265C9}"/>
    <hyperlink ref="A1" r:id="rId3" display="REP SHEET" xr:uid="{00000000-0004-0000-0100-000000000000}"/>
  </hyperlinks>
  <printOptions horizontalCentered="1" verticalCentered="1"/>
  <pageMargins left="0.5" right="0.5" top="0.5" bottom="0.5" header="0.3" footer="0.3"/>
  <pageSetup scale="59" pageOrder="overThenDown" orientation="portrait" r:id="rId4"/>
  <headerFooter>
    <oddHeader>&amp;L&amp;12Confidential&amp;R&amp;12Printed &amp;D</oddHeader>
    <oddFooter>&amp;L&amp;12&amp;F&amp;R&amp;12U.S. Patent-Pending 29767572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0A2DE-4BE2-4819-9796-D4AE115926E7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1:L111"/>
  <sheetViews>
    <sheetView topLeftCell="A79" workbookViewId="0">
      <selection activeCell="B75" sqref="B75"/>
    </sheetView>
  </sheetViews>
  <sheetFormatPr defaultColWidth="14.453125" defaultRowHeight="15.75" customHeight="1" x14ac:dyDescent="0.25"/>
  <sheetData>
    <row r="1" spans="2:8" ht="13" x14ac:dyDescent="0.3">
      <c r="B1" s="1" t="s">
        <v>70</v>
      </c>
      <c r="C1" s="2"/>
      <c r="D1" s="3"/>
      <c r="F1" s="1" t="s">
        <v>71</v>
      </c>
      <c r="G1" s="2"/>
      <c r="H1" s="3"/>
    </row>
    <row r="2" spans="2:8" ht="13" x14ac:dyDescent="0.3">
      <c r="B2" s="4"/>
      <c r="C2" s="5"/>
      <c r="D2" s="6"/>
      <c r="F2" s="7"/>
      <c r="G2" s="5"/>
      <c r="H2" s="6"/>
    </row>
    <row r="3" spans="2:8" ht="13" x14ac:dyDescent="0.3">
      <c r="B3" s="1" t="s">
        <v>72</v>
      </c>
      <c r="C3" s="2"/>
      <c r="D3" s="3"/>
      <c r="F3" s="1" t="s">
        <v>72</v>
      </c>
      <c r="G3" s="2"/>
      <c r="H3" s="3"/>
    </row>
    <row r="4" spans="2:8" ht="13" x14ac:dyDescent="0.3">
      <c r="B4" s="8" t="s">
        <v>73</v>
      </c>
      <c r="D4" s="9"/>
      <c r="F4" s="8" t="s">
        <v>73</v>
      </c>
      <c r="H4" s="9"/>
    </row>
    <row r="5" spans="2:8" ht="15.75" customHeight="1" x14ac:dyDescent="0.25">
      <c r="B5" s="10" t="s">
        <v>74</v>
      </c>
      <c r="C5" s="11">
        <f>100%-C6</f>
        <v>1</v>
      </c>
      <c r="D5" s="9"/>
      <c r="F5" s="10" t="s">
        <v>74</v>
      </c>
      <c r="G5" s="11">
        <f>100%-G6</f>
        <v>0.30000000000000004</v>
      </c>
      <c r="H5" s="9"/>
    </row>
    <row r="6" spans="2:8" ht="15.75" customHeight="1" x14ac:dyDescent="0.25">
      <c r="B6" s="10" t="s">
        <v>38</v>
      </c>
      <c r="C6" s="11">
        <f>Template!E34</f>
        <v>0</v>
      </c>
      <c r="D6" s="9"/>
      <c r="F6" s="10" t="s">
        <v>38</v>
      </c>
      <c r="G6" s="11">
        <f>Example!E34</f>
        <v>0.7</v>
      </c>
      <c r="H6" s="9"/>
    </row>
    <row r="7" spans="2:8" ht="15.75" customHeight="1" x14ac:dyDescent="0.25">
      <c r="B7" s="12"/>
      <c r="D7" s="9"/>
      <c r="F7" s="12"/>
      <c r="H7" s="9"/>
    </row>
    <row r="8" spans="2:8" ht="15.75" customHeight="1" x14ac:dyDescent="0.25">
      <c r="B8" s="12"/>
      <c r="D8" s="9"/>
      <c r="F8" s="12"/>
      <c r="H8" s="9"/>
    </row>
    <row r="9" spans="2:8" ht="15.75" customHeight="1" x14ac:dyDescent="0.25">
      <c r="B9" s="12"/>
      <c r="D9" s="9"/>
      <c r="F9" s="12"/>
      <c r="H9" s="9"/>
    </row>
    <row r="10" spans="2:8" ht="15.75" customHeight="1" x14ac:dyDescent="0.25">
      <c r="B10" s="12"/>
      <c r="D10" s="9"/>
      <c r="F10" s="12"/>
      <c r="H10" s="9"/>
    </row>
    <row r="11" spans="2:8" ht="15.75" customHeight="1" x14ac:dyDescent="0.25">
      <c r="B11" s="12"/>
      <c r="D11" s="9"/>
      <c r="F11" s="12"/>
      <c r="H11" s="9"/>
    </row>
    <row r="12" spans="2:8" ht="15.75" customHeight="1" x14ac:dyDescent="0.25">
      <c r="B12" s="12"/>
      <c r="D12" s="9"/>
      <c r="F12" s="12"/>
      <c r="H12" s="9"/>
    </row>
    <row r="13" spans="2:8" ht="13" x14ac:dyDescent="0.3">
      <c r="B13" s="8" t="s">
        <v>75</v>
      </c>
      <c r="D13" s="9"/>
      <c r="F13" s="8" t="s">
        <v>75</v>
      </c>
      <c r="H13" s="9"/>
    </row>
    <row r="14" spans="2:8" ht="15.75" customHeight="1" x14ac:dyDescent="0.25">
      <c r="B14" s="12"/>
      <c r="C14" s="13" t="s">
        <v>76</v>
      </c>
      <c r="D14" s="14" t="s">
        <v>37</v>
      </c>
      <c r="F14" s="12"/>
      <c r="G14" s="13" t="s">
        <v>76</v>
      </c>
      <c r="H14" s="14" t="s">
        <v>37</v>
      </c>
    </row>
    <row r="15" spans="2:8" ht="15.75" customHeight="1" x14ac:dyDescent="0.25">
      <c r="B15" s="12">
        <f>Template!A36</f>
        <v>2021</v>
      </c>
      <c r="C15" s="15">
        <f>Template!B36</f>
        <v>1</v>
      </c>
      <c r="D15" s="16">
        <v>1</v>
      </c>
      <c r="F15" s="12">
        <f>Example!A36</f>
        <v>2021</v>
      </c>
      <c r="G15" s="15">
        <f>Example!B36</f>
        <v>1.5230000000000001</v>
      </c>
      <c r="H15" s="16">
        <v>1</v>
      </c>
    </row>
    <row r="16" spans="2:8" ht="15.75" customHeight="1" x14ac:dyDescent="0.25">
      <c r="B16" s="12">
        <f>Template!A38</f>
        <v>2020</v>
      </c>
      <c r="C16" s="15">
        <f>Template!B38</f>
        <v>1</v>
      </c>
      <c r="D16" s="16">
        <v>1</v>
      </c>
      <c r="F16" s="12">
        <f>Example!A38</f>
        <v>2020</v>
      </c>
      <c r="G16" s="15">
        <f>Example!B38</f>
        <v>1.4635294117647057</v>
      </c>
      <c r="H16" s="16">
        <v>1</v>
      </c>
    </row>
    <row r="17" spans="2:8" ht="15.75" customHeight="1" x14ac:dyDescent="0.25">
      <c r="B17" s="12">
        <f>Template!A40</f>
        <v>2019</v>
      </c>
      <c r="C17" s="15">
        <f>Template!B40</f>
        <v>1</v>
      </c>
      <c r="D17" s="16">
        <v>1</v>
      </c>
      <c r="F17" s="12">
        <f>Example!A40</f>
        <v>2019</v>
      </c>
      <c r="G17" s="15">
        <f>Example!B40</f>
        <v>1.2562500000000001</v>
      </c>
      <c r="H17" s="16">
        <v>1</v>
      </c>
    </row>
    <row r="18" spans="2:8" ht="15.75" customHeight="1" x14ac:dyDescent="0.25">
      <c r="B18" s="12">
        <f>Template!A42</f>
        <v>2018</v>
      </c>
      <c r="C18" s="15">
        <f>Template!B42</f>
        <v>1</v>
      </c>
      <c r="D18" s="16">
        <v>1</v>
      </c>
      <c r="F18" s="12">
        <f>Example!A42</f>
        <v>2018</v>
      </c>
      <c r="G18" s="15">
        <f>Example!B42</f>
        <v>1.1500000000000001</v>
      </c>
      <c r="H18" s="16">
        <v>1</v>
      </c>
    </row>
    <row r="19" spans="2:8" ht="15.75" customHeight="1" x14ac:dyDescent="0.25">
      <c r="B19" s="12">
        <f>Template!A44</f>
        <v>2017</v>
      </c>
      <c r="C19" s="15">
        <f>Template!B44</f>
        <v>1</v>
      </c>
      <c r="D19" s="16">
        <v>1</v>
      </c>
      <c r="F19" s="12">
        <f>Example!A44</f>
        <v>2017</v>
      </c>
      <c r="G19" s="15">
        <f>Example!B44</f>
        <v>1.2727272727272727</v>
      </c>
      <c r="H19" s="16">
        <v>1</v>
      </c>
    </row>
    <row r="20" spans="2:8" ht="15.75" customHeight="1" x14ac:dyDescent="0.25">
      <c r="B20" s="12">
        <f>Template!A46</f>
        <v>2016</v>
      </c>
      <c r="C20" s="15">
        <f>Template!B46</f>
        <v>1</v>
      </c>
      <c r="D20" s="16">
        <v>1</v>
      </c>
      <c r="F20" s="12">
        <f>Example!A46</f>
        <v>2016</v>
      </c>
      <c r="G20" s="15">
        <f>Example!B46</f>
        <v>1.05</v>
      </c>
      <c r="H20" s="16">
        <v>1</v>
      </c>
    </row>
    <row r="21" spans="2:8" ht="15.75" customHeight="1" x14ac:dyDescent="0.25">
      <c r="B21" s="12">
        <f>Template!A48</f>
        <v>2015</v>
      </c>
      <c r="C21" s="15">
        <f>Template!B48</f>
        <v>1</v>
      </c>
      <c r="D21" s="16">
        <v>1</v>
      </c>
      <c r="F21" s="12">
        <f>Example!A48</f>
        <v>2015</v>
      </c>
      <c r="G21" s="15">
        <f>Example!B48</f>
        <v>1.04</v>
      </c>
      <c r="H21" s="16">
        <v>1</v>
      </c>
    </row>
    <row r="22" spans="2:8" ht="15.75" customHeight="1" x14ac:dyDescent="0.25">
      <c r="B22" s="12">
        <f>Template!A50</f>
        <v>2014</v>
      </c>
      <c r="C22" s="15">
        <f>Template!B50</f>
        <v>1</v>
      </c>
      <c r="D22" s="16">
        <v>1</v>
      </c>
      <c r="F22" s="12">
        <f>Example!A50</f>
        <v>2014</v>
      </c>
      <c r="G22" s="15">
        <f>Example!B50</f>
        <v>1.8333333333333333</v>
      </c>
      <c r="H22" s="16">
        <v>1</v>
      </c>
    </row>
    <row r="23" spans="2:8" ht="15.75" customHeight="1" x14ac:dyDescent="0.25">
      <c r="B23" s="12">
        <f>Template!A52</f>
        <v>2013</v>
      </c>
      <c r="C23" s="15">
        <f>Template!B52</f>
        <v>1</v>
      </c>
      <c r="D23" s="16">
        <v>1</v>
      </c>
      <c r="F23" s="12">
        <f>Example!A52</f>
        <v>2013</v>
      </c>
      <c r="G23" s="15">
        <f>Example!B52</f>
        <v>1.1818181818181817</v>
      </c>
      <c r="H23" s="16">
        <v>1</v>
      </c>
    </row>
    <row r="24" spans="2:8" ht="15.75" customHeight="1" x14ac:dyDescent="0.25">
      <c r="B24" s="7">
        <f>Template!A54</f>
        <v>2012</v>
      </c>
      <c r="C24" s="17">
        <f>Template!B54</f>
        <v>1</v>
      </c>
      <c r="D24" s="18">
        <v>1</v>
      </c>
      <c r="F24" s="7">
        <f>Example!A54</f>
        <v>2012</v>
      </c>
      <c r="G24" s="17">
        <f>Example!B54</f>
        <v>1.25</v>
      </c>
      <c r="H24" s="18">
        <v>1</v>
      </c>
    </row>
    <row r="29" spans="2:8" ht="15.75" customHeight="1" x14ac:dyDescent="0.3">
      <c r="B29" s="143" t="s">
        <v>70</v>
      </c>
      <c r="F29" s="143" t="s">
        <v>71</v>
      </c>
    </row>
    <row r="30" spans="2:8" ht="15.75" customHeight="1" x14ac:dyDescent="0.3">
      <c r="B30" s="149" t="s">
        <v>83</v>
      </c>
      <c r="C30" s="150"/>
      <c r="D30" s="151"/>
      <c r="F30" s="149" t="s">
        <v>83</v>
      </c>
      <c r="G30" s="150"/>
      <c r="H30" s="151"/>
    </row>
    <row r="31" spans="2:8" ht="15.75" customHeight="1" x14ac:dyDescent="0.3">
      <c r="B31" s="152"/>
      <c r="C31" s="145"/>
      <c r="D31" s="153"/>
      <c r="F31" s="152"/>
      <c r="G31" s="145"/>
      <c r="H31" s="153"/>
    </row>
    <row r="32" spans="2:8" ht="15.75" customHeight="1" x14ac:dyDescent="0.25">
      <c r="B32" s="154" t="s">
        <v>81</v>
      </c>
      <c r="C32" s="146" t="s">
        <v>82</v>
      </c>
      <c r="D32" s="155" t="s">
        <v>21</v>
      </c>
      <c r="F32" s="154" t="s">
        <v>81</v>
      </c>
      <c r="G32" s="146" t="s">
        <v>82</v>
      </c>
      <c r="H32" s="155" t="s">
        <v>21</v>
      </c>
    </row>
    <row r="33" spans="2:8" ht="15.75" customHeight="1" x14ac:dyDescent="0.25">
      <c r="B33" s="154" t="s">
        <v>67</v>
      </c>
      <c r="C33" s="146"/>
      <c r="D33" s="155" t="s">
        <v>80</v>
      </c>
      <c r="F33" s="154" t="s">
        <v>67</v>
      </c>
      <c r="G33" s="146"/>
      <c r="H33" s="155" t="s">
        <v>80</v>
      </c>
    </row>
    <row r="34" spans="2:8" ht="15.75" customHeight="1" x14ac:dyDescent="0.25">
      <c r="B34" s="156">
        <f>COUNTIF(Template!E36:E40,"yes")</f>
        <v>0</v>
      </c>
      <c r="C34" s="147">
        <f>IF(B34=0,0)</f>
        <v>0</v>
      </c>
      <c r="D34" s="157">
        <v>0</v>
      </c>
      <c r="F34" s="156">
        <f>COUNTIF(Example!E36:E40,"yes")</f>
        <v>3</v>
      </c>
      <c r="G34" s="147" t="b">
        <f>IF(F34=0,0)</f>
        <v>0</v>
      </c>
      <c r="H34" s="157">
        <v>0</v>
      </c>
    </row>
    <row r="35" spans="2:8" ht="15.75" customHeight="1" x14ac:dyDescent="0.25">
      <c r="B35" s="156"/>
      <c r="C35" s="147" t="b">
        <f>IF(B34=1,0.33)</f>
        <v>0</v>
      </c>
      <c r="D35" s="157">
        <v>1</v>
      </c>
      <c r="F35" s="156"/>
      <c r="G35" s="147" t="b">
        <f>IF(F34=1,0.33)</f>
        <v>0</v>
      </c>
      <c r="H35" s="157">
        <v>1</v>
      </c>
    </row>
    <row r="36" spans="2:8" ht="15.75" customHeight="1" x14ac:dyDescent="0.25">
      <c r="B36" s="156"/>
      <c r="C36" s="147" t="b">
        <f>IF(B34=2,0.66)</f>
        <v>0</v>
      </c>
      <c r="D36" s="157">
        <v>2</v>
      </c>
      <c r="F36" s="156"/>
      <c r="G36" s="147" t="b">
        <f>IF(F34=2,0.66)</f>
        <v>0</v>
      </c>
      <c r="H36" s="157">
        <v>2</v>
      </c>
    </row>
    <row r="37" spans="2:8" ht="15.75" customHeight="1" x14ac:dyDescent="0.25">
      <c r="B37" s="156"/>
      <c r="C37" s="147" t="b">
        <f>IF(B34=3,1)</f>
        <v>0</v>
      </c>
      <c r="D37" s="157">
        <v>3</v>
      </c>
      <c r="F37" s="156"/>
      <c r="G37" s="147">
        <f>IF(F34=3,1)</f>
        <v>1</v>
      </c>
      <c r="H37" s="157">
        <v>3</v>
      </c>
    </row>
    <row r="38" spans="2:8" ht="15.75" customHeight="1" x14ac:dyDescent="0.25">
      <c r="B38" s="156"/>
      <c r="C38" s="144">
        <f>SUM(C34:C37)</f>
        <v>0</v>
      </c>
      <c r="D38" s="157"/>
      <c r="F38" s="156"/>
      <c r="G38" s="144">
        <f>SUM(G34:G37)</f>
        <v>1</v>
      </c>
      <c r="H38" s="157"/>
    </row>
    <row r="39" spans="2:8" ht="15.75" customHeight="1" x14ac:dyDescent="0.25">
      <c r="B39" s="156"/>
      <c r="C39" s="148"/>
      <c r="D39" s="157"/>
      <c r="F39" s="156"/>
      <c r="G39" s="148"/>
      <c r="H39" s="157"/>
    </row>
    <row r="40" spans="2:8" ht="15.75" customHeight="1" x14ac:dyDescent="0.25">
      <c r="B40" s="156"/>
      <c r="C40" s="147"/>
      <c r="D40" s="157"/>
      <c r="F40" s="156"/>
      <c r="G40" s="147"/>
      <c r="H40" s="157"/>
    </row>
    <row r="41" spans="2:8" ht="15.75" customHeight="1" x14ac:dyDescent="0.25">
      <c r="B41" s="156"/>
      <c r="C41" s="147"/>
      <c r="D41" s="157"/>
      <c r="F41" s="156"/>
      <c r="G41" s="147"/>
      <c r="H41" s="157"/>
    </row>
    <row r="42" spans="2:8" ht="15.75" customHeight="1" x14ac:dyDescent="0.25">
      <c r="B42" s="156">
        <f>COUNTIF(Template!E36:E44,"yes")</f>
        <v>0</v>
      </c>
      <c r="C42" s="147">
        <f>IF(B42=0,0)</f>
        <v>0</v>
      </c>
      <c r="D42" s="157">
        <v>0</v>
      </c>
      <c r="F42" s="156">
        <f>COUNTIF(Example!E36:E44,"yes")</f>
        <v>4</v>
      </c>
      <c r="G42" s="147" t="b">
        <f>IF(F42=0,0)</f>
        <v>0</v>
      </c>
      <c r="H42" s="157">
        <v>0</v>
      </c>
    </row>
    <row r="43" spans="2:8" ht="15.75" customHeight="1" x14ac:dyDescent="0.25">
      <c r="B43" s="156"/>
      <c r="C43" s="147" t="b">
        <f>IF(B42=1,0.2)</f>
        <v>0</v>
      </c>
      <c r="D43" s="157">
        <v>1</v>
      </c>
      <c r="F43" s="156"/>
      <c r="G43" s="147" t="b">
        <f>IF(F42=1,0.2)</f>
        <v>0</v>
      </c>
      <c r="H43" s="157">
        <v>1</v>
      </c>
    </row>
    <row r="44" spans="2:8" ht="15.75" customHeight="1" x14ac:dyDescent="0.25">
      <c r="B44" s="156"/>
      <c r="C44" s="147" t="b">
        <f>IF(B42=2,0.4)</f>
        <v>0</v>
      </c>
      <c r="D44" s="157">
        <v>2</v>
      </c>
      <c r="F44" s="156"/>
      <c r="G44" s="147" t="b">
        <f>IF(F42=2,0.4)</f>
        <v>0</v>
      </c>
      <c r="H44" s="157">
        <v>2</v>
      </c>
    </row>
    <row r="45" spans="2:8" ht="15.75" customHeight="1" x14ac:dyDescent="0.25">
      <c r="B45" s="156"/>
      <c r="C45" s="147" t="b">
        <f>IF(B42=3,0.6)</f>
        <v>0</v>
      </c>
      <c r="D45" s="157">
        <v>3</v>
      </c>
      <c r="F45" s="156"/>
      <c r="G45" s="147" t="b">
        <f>IF(F42=3,0.6)</f>
        <v>0</v>
      </c>
      <c r="H45" s="157">
        <v>3</v>
      </c>
    </row>
    <row r="46" spans="2:8" ht="15.75" customHeight="1" x14ac:dyDescent="0.25">
      <c r="B46" s="156"/>
      <c r="C46" s="147" t="b">
        <f>IF(B42=4,0.8)</f>
        <v>0</v>
      </c>
      <c r="D46" s="157">
        <v>4</v>
      </c>
      <c r="F46" s="156"/>
      <c r="G46" s="147">
        <f>IF(F42=4,0.8)</f>
        <v>0.8</v>
      </c>
      <c r="H46" s="157">
        <v>4</v>
      </c>
    </row>
    <row r="47" spans="2:8" ht="15.75" customHeight="1" x14ac:dyDescent="0.25">
      <c r="B47" s="156"/>
      <c r="C47" s="147" t="b">
        <f>IF(B42=5,1)</f>
        <v>0</v>
      </c>
      <c r="D47" s="157">
        <v>5</v>
      </c>
      <c r="F47" s="156"/>
      <c r="G47" s="147" t="b">
        <f>IF(F42=5,1)</f>
        <v>0</v>
      </c>
      <c r="H47" s="157">
        <v>5</v>
      </c>
    </row>
    <row r="48" spans="2:8" ht="15.75" customHeight="1" x14ac:dyDescent="0.25">
      <c r="B48" s="156"/>
      <c r="C48" s="144">
        <f>SUM(C42:C47)</f>
        <v>0</v>
      </c>
      <c r="D48" s="157"/>
      <c r="F48" s="156"/>
      <c r="G48" s="144">
        <f>SUM(G42:G47)</f>
        <v>0.8</v>
      </c>
      <c r="H48" s="157"/>
    </row>
    <row r="49" spans="2:8" ht="15.75" customHeight="1" x14ac:dyDescent="0.25">
      <c r="B49" s="156"/>
      <c r="C49" s="148"/>
      <c r="D49" s="157"/>
      <c r="F49" s="156"/>
      <c r="G49" s="148"/>
      <c r="H49" s="157"/>
    </row>
    <row r="50" spans="2:8" ht="15.75" customHeight="1" x14ac:dyDescent="0.25">
      <c r="B50" s="158"/>
      <c r="C50" s="148"/>
      <c r="D50" s="159"/>
      <c r="F50" s="158"/>
      <c r="G50" s="148"/>
      <c r="H50" s="159"/>
    </row>
    <row r="51" spans="2:8" ht="15.75" customHeight="1" x14ac:dyDescent="0.25">
      <c r="B51" s="158"/>
      <c r="C51" s="148"/>
      <c r="D51" s="159"/>
      <c r="F51" s="158"/>
      <c r="G51" s="148"/>
      <c r="H51" s="159"/>
    </row>
    <row r="52" spans="2:8" ht="15.75" customHeight="1" x14ac:dyDescent="0.25">
      <c r="B52" s="156">
        <f>COUNTIF(Template!E36:E54,"yes")</f>
        <v>0</v>
      </c>
      <c r="C52" s="147">
        <f>IF(B52=0,0)</f>
        <v>0</v>
      </c>
      <c r="D52" s="157">
        <v>0</v>
      </c>
      <c r="F52" s="156">
        <f>COUNTIF(Example!E36:E54,"yes")</f>
        <v>7</v>
      </c>
      <c r="G52" s="147" t="b">
        <f>IF(F52=0,0)</f>
        <v>0</v>
      </c>
      <c r="H52" s="157">
        <v>0</v>
      </c>
    </row>
    <row r="53" spans="2:8" ht="15.75" customHeight="1" x14ac:dyDescent="0.25">
      <c r="B53" s="156"/>
      <c r="C53" s="147" t="b">
        <f>IF(B52=1,0.1)</f>
        <v>0</v>
      </c>
      <c r="D53" s="157">
        <v>1</v>
      </c>
      <c r="F53" s="156"/>
      <c r="G53" s="147" t="b">
        <f>IF(F52=1,0.1)</f>
        <v>0</v>
      </c>
      <c r="H53" s="157">
        <v>1</v>
      </c>
    </row>
    <row r="54" spans="2:8" ht="15.75" customHeight="1" x14ac:dyDescent="0.25">
      <c r="B54" s="156"/>
      <c r="C54" s="147" t="b">
        <f>IF(B52=2,0.2)</f>
        <v>0</v>
      </c>
      <c r="D54" s="157">
        <v>2</v>
      </c>
      <c r="F54" s="156"/>
      <c r="G54" s="147" t="b">
        <f>IF(F52=2,0.2)</f>
        <v>0</v>
      </c>
      <c r="H54" s="157">
        <v>2</v>
      </c>
    </row>
    <row r="55" spans="2:8" ht="15.75" customHeight="1" x14ac:dyDescent="0.25">
      <c r="B55" s="156"/>
      <c r="C55" s="147" t="b">
        <f>IF(B52=3,0.3)</f>
        <v>0</v>
      </c>
      <c r="D55" s="157">
        <v>3</v>
      </c>
      <c r="F55" s="156"/>
      <c r="G55" s="147" t="b">
        <f>IF(F52=3,0.3)</f>
        <v>0</v>
      </c>
      <c r="H55" s="157">
        <v>3</v>
      </c>
    </row>
    <row r="56" spans="2:8" ht="15.75" customHeight="1" x14ac:dyDescent="0.25">
      <c r="B56" s="156"/>
      <c r="C56" s="147" t="b">
        <f>IF(B52=4,0.4)</f>
        <v>0</v>
      </c>
      <c r="D56" s="157">
        <v>4</v>
      </c>
      <c r="F56" s="156"/>
      <c r="G56" s="147" t="b">
        <f>IF(F52=4,0.4)</f>
        <v>0</v>
      </c>
      <c r="H56" s="157">
        <v>4</v>
      </c>
    </row>
    <row r="57" spans="2:8" ht="15.75" customHeight="1" x14ac:dyDescent="0.25">
      <c r="B57" s="156"/>
      <c r="C57" s="147" t="b">
        <f>IF(B52=5,0.5)</f>
        <v>0</v>
      </c>
      <c r="D57" s="157">
        <v>5</v>
      </c>
      <c r="F57" s="156"/>
      <c r="G57" s="147" t="b">
        <f>IF(F52=5,0.5)</f>
        <v>0</v>
      </c>
      <c r="H57" s="157">
        <v>5</v>
      </c>
    </row>
    <row r="58" spans="2:8" ht="15.75" customHeight="1" x14ac:dyDescent="0.25">
      <c r="B58" s="158"/>
      <c r="C58" s="147" t="b">
        <f>IF(B52=6,0.6)</f>
        <v>0</v>
      </c>
      <c r="D58" s="157">
        <v>6</v>
      </c>
      <c r="F58" s="158"/>
      <c r="G58" s="147" t="b">
        <f>IF(F52=6,0.6)</f>
        <v>0</v>
      </c>
      <c r="H58" s="157">
        <v>6</v>
      </c>
    </row>
    <row r="59" spans="2:8" ht="15.75" customHeight="1" x14ac:dyDescent="0.25">
      <c r="B59" s="158"/>
      <c r="C59" s="147" t="b">
        <f>IF(B52=7,0.7)</f>
        <v>0</v>
      </c>
      <c r="D59" s="157">
        <v>7</v>
      </c>
      <c r="F59" s="158"/>
      <c r="G59" s="147">
        <f>IF(F52=7,0.7)</f>
        <v>0.7</v>
      </c>
      <c r="H59" s="157">
        <v>7</v>
      </c>
    </row>
    <row r="60" spans="2:8" ht="15.75" customHeight="1" x14ac:dyDescent="0.25">
      <c r="B60" s="158"/>
      <c r="C60" s="147" t="b">
        <f>IF(B52=8,0.8)</f>
        <v>0</v>
      </c>
      <c r="D60" s="157">
        <v>8</v>
      </c>
      <c r="F60" s="158"/>
      <c r="G60" s="147" t="b">
        <f>IF(F52=8,0.8)</f>
        <v>0</v>
      </c>
      <c r="H60" s="157">
        <v>8</v>
      </c>
    </row>
    <row r="61" spans="2:8" ht="15.75" customHeight="1" x14ac:dyDescent="0.25">
      <c r="B61" s="158"/>
      <c r="C61" s="147" t="b">
        <f>IF(B52=9,0.9)</f>
        <v>0</v>
      </c>
      <c r="D61" s="157">
        <v>9</v>
      </c>
      <c r="F61" s="158"/>
      <c r="G61" s="147" t="b">
        <f>IF(F52=9,0.9)</f>
        <v>0</v>
      </c>
      <c r="H61" s="157">
        <v>9</v>
      </c>
    </row>
    <row r="62" spans="2:8" ht="15.75" customHeight="1" x14ac:dyDescent="0.25">
      <c r="B62" s="158"/>
      <c r="C62" s="147" t="b">
        <f>IF(B52=10,1)</f>
        <v>0</v>
      </c>
      <c r="D62" s="157">
        <v>10</v>
      </c>
      <c r="F62" s="158"/>
      <c r="G62" s="147" t="b">
        <f>IF(F52=10,1)</f>
        <v>0</v>
      </c>
      <c r="H62" s="157">
        <v>10</v>
      </c>
    </row>
    <row r="63" spans="2:8" ht="15.75" customHeight="1" x14ac:dyDescent="0.25">
      <c r="B63" s="158"/>
      <c r="C63" s="144">
        <f>SUM(C52:C62)</f>
        <v>0</v>
      </c>
      <c r="D63" s="157"/>
      <c r="F63" s="158"/>
      <c r="G63" s="144">
        <f>SUM(G52:G62)</f>
        <v>0.7</v>
      </c>
      <c r="H63" s="157"/>
    </row>
    <row r="64" spans="2:8" ht="15.75" customHeight="1" x14ac:dyDescent="0.25">
      <c r="B64" s="160"/>
      <c r="C64" s="161"/>
      <c r="D64" s="162"/>
      <c r="F64" s="160"/>
      <c r="G64" s="161"/>
      <c r="H64" s="162"/>
    </row>
    <row r="69" spans="2:12" ht="15.75" customHeight="1" x14ac:dyDescent="0.3">
      <c r="B69" s="168" t="s">
        <v>70</v>
      </c>
      <c r="C69" s="169"/>
      <c r="D69" s="169"/>
      <c r="E69" s="169"/>
      <c r="H69" s="168" t="s">
        <v>71</v>
      </c>
    </row>
    <row r="70" spans="2:12" ht="15.75" customHeight="1" x14ac:dyDescent="0.3">
      <c r="B70" s="174" t="s">
        <v>86</v>
      </c>
      <c r="C70" s="175"/>
      <c r="D70" s="175"/>
      <c r="E70" s="175"/>
      <c r="F70" s="176"/>
      <c r="H70" s="174" t="s">
        <v>86</v>
      </c>
      <c r="I70" s="175"/>
      <c r="J70" s="175"/>
      <c r="K70" s="175"/>
      <c r="L70" s="176"/>
    </row>
    <row r="71" spans="2:12" ht="15.75" customHeight="1" x14ac:dyDescent="0.3">
      <c r="B71" s="177"/>
      <c r="C71" s="178"/>
      <c r="D71" s="178"/>
      <c r="E71" s="178"/>
      <c r="F71" s="179"/>
      <c r="G71" s="169"/>
      <c r="H71" s="177"/>
      <c r="I71" s="178"/>
      <c r="J71" s="178"/>
      <c r="K71" s="178"/>
      <c r="L71" s="179"/>
    </row>
    <row r="72" spans="2:12" ht="15.75" customHeight="1" x14ac:dyDescent="0.25">
      <c r="B72" s="180" t="s">
        <v>84</v>
      </c>
      <c r="C72" s="170"/>
      <c r="D72" s="170"/>
      <c r="E72" s="178"/>
      <c r="F72" s="181"/>
      <c r="G72" s="169"/>
      <c r="H72" s="180" t="s">
        <v>84</v>
      </c>
      <c r="I72" s="170"/>
      <c r="J72" s="170"/>
      <c r="K72" s="178"/>
      <c r="L72" s="181"/>
    </row>
    <row r="73" spans="2:12" ht="15.75" customHeight="1" x14ac:dyDescent="0.25">
      <c r="B73" s="180" t="s">
        <v>85</v>
      </c>
      <c r="C73" s="170"/>
      <c r="D73" s="170"/>
      <c r="E73" s="178"/>
      <c r="F73" s="181"/>
      <c r="G73" s="169"/>
      <c r="H73" s="180" t="s">
        <v>85</v>
      </c>
      <c r="I73" s="170"/>
      <c r="J73" s="170"/>
      <c r="K73" s="178"/>
      <c r="L73" s="181"/>
    </row>
    <row r="74" spans="2:12" ht="15.75" customHeight="1" x14ac:dyDescent="0.25">
      <c r="B74" s="182"/>
      <c r="C74" s="170">
        <v>0</v>
      </c>
      <c r="D74" s="171" t="b">
        <f>IF(B78=0,"100%+ annual quota:  0 of last 3 years")</f>
        <v>0</v>
      </c>
      <c r="E74" s="178"/>
      <c r="F74" s="181"/>
      <c r="G74" s="169"/>
      <c r="H74" s="182"/>
      <c r="I74" s="170">
        <v>0</v>
      </c>
      <c r="J74" s="171" t="b">
        <f>IF(H78=0,"100%+ annual quota:  0 of last 3 years")</f>
        <v>0</v>
      </c>
      <c r="K74" s="178"/>
      <c r="L74" s="181"/>
    </row>
    <row r="75" spans="2:12" ht="15.75" customHeight="1" x14ac:dyDescent="0.25">
      <c r="B75" s="180">
        <f>IF(Template!B36&gt;=1,1,0)</f>
        <v>1</v>
      </c>
      <c r="C75" s="170">
        <v>1</v>
      </c>
      <c r="D75" s="171" t="b">
        <f>IF(B78=1,"100%+ annual quota:  1 of last 3 years")</f>
        <v>0</v>
      </c>
      <c r="E75" s="178"/>
      <c r="F75" s="181"/>
      <c r="G75" s="169"/>
      <c r="H75" s="180">
        <f>IF(Example!B36&gt;=1,1,0)</f>
        <v>1</v>
      </c>
      <c r="I75" s="170">
        <v>1</v>
      </c>
      <c r="J75" s="171" t="b">
        <f>IF(H78=1,"100%+ annual quota:  1 of last 3 years")</f>
        <v>0</v>
      </c>
      <c r="K75" s="178"/>
      <c r="L75" s="181"/>
    </row>
    <row r="76" spans="2:12" ht="15.75" customHeight="1" x14ac:dyDescent="0.25">
      <c r="B76" s="180">
        <f>IF(Template!B38&gt;=1,1,0)</f>
        <v>1</v>
      </c>
      <c r="C76" s="170">
        <v>2</v>
      </c>
      <c r="D76" s="171" t="b">
        <f>IF(B78=2,"100%+ annual quota:  2 of last 3 years")</f>
        <v>0</v>
      </c>
      <c r="E76" s="178"/>
      <c r="F76" s="181"/>
      <c r="G76" s="169"/>
      <c r="H76" s="180">
        <f>IF(Example!B38&gt;=1,1,0)</f>
        <v>1</v>
      </c>
      <c r="I76" s="170">
        <v>2</v>
      </c>
      <c r="J76" s="171" t="b">
        <f>IF(H78=2,"100%+ annual quota:  2 of last 3 years")</f>
        <v>0</v>
      </c>
      <c r="K76" s="178"/>
      <c r="L76" s="181"/>
    </row>
    <row r="77" spans="2:12" ht="15.75" customHeight="1" x14ac:dyDescent="0.25">
      <c r="B77" s="180">
        <f>IF(Template!B40&gt;=1,1,0)</f>
        <v>1</v>
      </c>
      <c r="C77" s="170">
        <v>3</v>
      </c>
      <c r="D77" s="171" t="str">
        <f>IF(B78=3,"100%+ annual quota:  3 of last 3 years")</f>
        <v>100%+ annual quota:  3 of last 3 years</v>
      </c>
      <c r="E77" s="178"/>
      <c r="F77" s="181"/>
      <c r="G77" s="169"/>
      <c r="H77" s="180">
        <f>IF(Example!B40&gt;=1,1,0)</f>
        <v>1</v>
      </c>
      <c r="I77" s="170">
        <v>3</v>
      </c>
      <c r="J77" s="171" t="str">
        <f>IF(H78=3,"100%+ annual quota:  3 of last 3 years")</f>
        <v>100%+ annual quota:  3 of last 3 years</v>
      </c>
      <c r="K77" s="178"/>
      <c r="L77" s="181"/>
    </row>
    <row r="78" spans="2:12" ht="15.75" customHeight="1" x14ac:dyDescent="0.25">
      <c r="B78" s="180">
        <f>SUM(B75:B77)</f>
        <v>3</v>
      </c>
      <c r="C78" s="172"/>
      <c r="D78" s="170"/>
      <c r="E78" s="178"/>
      <c r="F78" s="181"/>
      <c r="G78" s="169"/>
      <c r="H78" s="180">
        <f>SUM(H75:H77)</f>
        <v>3</v>
      </c>
      <c r="I78" s="172"/>
      <c r="J78" s="170"/>
      <c r="K78" s="178"/>
      <c r="L78" s="181"/>
    </row>
    <row r="79" spans="2:12" ht="15.75" customHeight="1" x14ac:dyDescent="0.25">
      <c r="B79" s="186" t="str">
        <f>VLOOKUP(B78,C74:D77,2)</f>
        <v>100%+ annual quota:  3 of last 3 years</v>
      </c>
      <c r="C79" s="172"/>
      <c r="D79" s="172"/>
      <c r="E79" s="178"/>
      <c r="F79" s="181"/>
      <c r="G79" s="169"/>
      <c r="H79" s="186" t="str">
        <f>VLOOKUP(H78,I74:J77,2)</f>
        <v>100%+ annual quota:  3 of last 3 years</v>
      </c>
      <c r="I79" s="172"/>
      <c r="J79" s="172"/>
      <c r="K79" s="178"/>
      <c r="L79" s="181"/>
    </row>
    <row r="80" spans="2:12" ht="15.75" customHeight="1" x14ac:dyDescent="0.25">
      <c r="B80" s="182"/>
      <c r="C80" s="172"/>
      <c r="D80" s="172"/>
      <c r="E80" s="178"/>
      <c r="F80" s="181"/>
      <c r="G80" s="169"/>
      <c r="H80" s="182"/>
      <c r="I80" s="172"/>
      <c r="J80" s="172"/>
      <c r="K80" s="178"/>
      <c r="L80" s="181"/>
    </row>
    <row r="81" spans="2:12" ht="15.75" customHeight="1" x14ac:dyDescent="0.25">
      <c r="B81" s="182"/>
      <c r="C81" s="170"/>
      <c r="D81" s="170"/>
      <c r="E81" s="178"/>
      <c r="F81" s="181"/>
      <c r="G81" s="169"/>
      <c r="H81" s="182"/>
      <c r="I81" s="170"/>
      <c r="J81" s="170"/>
      <c r="K81" s="178"/>
      <c r="L81" s="181"/>
    </row>
    <row r="82" spans="2:12" ht="15.75" customHeight="1" x14ac:dyDescent="0.25">
      <c r="B82" s="180"/>
      <c r="C82" s="170"/>
      <c r="D82" s="170"/>
      <c r="E82" s="178"/>
      <c r="F82" s="181"/>
      <c r="G82" s="169"/>
      <c r="H82" s="180"/>
      <c r="I82" s="170"/>
      <c r="J82" s="170"/>
      <c r="K82" s="178"/>
      <c r="L82" s="181"/>
    </row>
    <row r="83" spans="2:12" ht="15.75" customHeight="1" x14ac:dyDescent="0.25">
      <c r="B83" s="180" t="s">
        <v>84</v>
      </c>
      <c r="C83" s="170"/>
      <c r="D83" s="170"/>
      <c r="E83" s="178"/>
      <c r="F83" s="181"/>
      <c r="G83" s="169"/>
      <c r="H83" s="180" t="s">
        <v>84</v>
      </c>
      <c r="I83" s="170"/>
      <c r="J83" s="170"/>
      <c r="K83" s="178"/>
      <c r="L83" s="181"/>
    </row>
    <row r="84" spans="2:12" ht="15.75" customHeight="1" x14ac:dyDescent="0.25">
      <c r="B84" s="180" t="s">
        <v>85</v>
      </c>
      <c r="C84" s="170"/>
      <c r="D84" s="170"/>
      <c r="E84" s="178"/>
      <c r="F84" s="181"/>
      <c r="G84" s="169"/>
      <c r="H84" s="180" t="s">
        <v>85</v>
      </c>
      <c r="I84" s="170"/>
      <c r="J84" s="170"/>
      <c r="K84" s="178"/>
      <c r="L84" s="181"/>
    </row>
    <row r="85" spans="2:12" ht="15.75" customHeight="1" x14ac:dyDescent="0.25">
      <c r="B85" s="182"/>
      <c r="C85" s="170">
        <v>0</v>
      </c>
      <c r="D85" s="171" t="b">
        <f>IF(B91=0,"100%+ annual quota:  0 of last 5 years")</f>
        <v>0</v>
      </c>
      <c r="E85" s="178"/>
      <c r="F85" s="181"/>
      <c r="G85" s="169"/>
      <c r="H85" s="182"/>
      <c r="I85" s="170">
        <v>0</v>
      </c>
      <c r="J85" s="171" t="b">
        <f>IF(H91=0,"100%+ annual quota:  0 of last 5 years")</f>
        <v>0</v>
      </c>
      <c r="K85" s="178"/>
      <c r="L85" s="181"/>
    </row>
    <row r="86" spans="2:12" ht="15.75" customHeight="1" x14ac:dyDescent="0.25">
      <c r="B86" s="180">
        <f>IF(Template!B36&gt;=1,1,0)</f>
        <v>1</v>
      </c>
      <c r="C86" s="170">
        <v>1</v>
      </c>
      <c r="D86" s="171" t="b">
        <f>IF(B91=1,"100%+ annual quota:  1 of last 5 years")</f>
        <v>0</v>
      </c>
      <c r="E86" s="178"/>
      <c r="F86" s="181"/>
      <c r="G86" s="169"/>
      <c r="H86" s="180">
        <f>IF(Example!B36&gt;=1,1,0)</f>
        <v>1</v>
      </c>
      <c r="I86" s="170">
        <v>1</v>
      </c>
      <c r="J86" s="171" t="b">
        <f>IF(H91=1,"100%+ annual quota:  1 of last 5 years")</f>
        <v>0</v>
      </c>
      <c r="K86" s="178"/>
      <c r="L86" s="181"/>
    </row>
    <row r="87" spans="2:12" ht="15.75" customHeight="1" x14ac:dyDescent="0.25">
      <c r="B87" s="180">
        <f>IF(Template!B38&gt;=1,1,0)</f>
        <v>1</v>
      </c>
      <c r="C87" s="170">
        <v>2</v>
      </c>
      <c r="D87" s="171" t="b">
        <f>IF(B91=2,"100%+ annual quota:  2 of last 5 years")</f>
        <v>0</v>
      </c>
      <c r="E87" s="178"/>
      <c r="F87" s="181"/>
      <c r="G87" s="169"/>
      <c r="H87" s="180">
        <f>IF(Example!B38&gt;=1,1,0)</f>
        <v>1</v>
      </c>
      <c r="I87" s="170">
        <v>2</v>
      </c>
      <c r="J87" s="171" t="b">
        <f>IF(H91=2,"100%+ annual quota:  2 of last 5 years")</f>
        <v>0</v>
      </c>
      <c r="K87" s="178"/>
      <c r="L87" s="181"/>
    </row>
    <row r="88" spans="2:12" ht="15.75" customHeight="1" x14ac:dyDescent="0.25">
      <c r="B88" s="180">
        <f>IF(Template!B40&gt;=1,1,0)</f>
        <v>1</v>
      </c>
      <c r="C88" s="170">
        <v>3</v>
      </c>
      <c r="D88" s="171" t="b">
        <f>IF(B91=3,"100%+ annual quota:  3 of last 5 years")</f>
        <v>0</v>
      </c>
      <c r="E88" s="178"/>
      <c r="F88" s="181"/>
      <c r="G88" s="169"/>
      <c r="H88" s="180">
        <f>IF(Example!B40&gt;=1,1,0)</f>
        <v>1</v>
      </c>
      <c r="I88" s="170">
        <v>3</v>
      </c>
      <c r="J88" s="171" t="b">
        <f>IF(H91=3,"100%+ annual quota:  3 of last 5 years")</f>
        <v>0</v>
      </c>
      <c r="K88" s="178"/>
      <c r="L88" s="181"/>
    </row>
    <row r="89" spans="2:12" ht="15.75" customHeight="1" x14ac:dyDescent="0.25">
      <c r="B89" s="180">
        <f>IF(Template!B42&gt;=1,1,0)</f>
        <v>1</v>
      </c>
      <c r="C89" s="170">
        <v>4</v>
      </c>
      <c r="D89" s="171" t="b">
        <f>IF(B91=4,"100%+ annual quota:  4 of last 5 years")</f>
        <v>0</v>
      </c>
      <c r="E89" s="178"/>
      <c r="F89" s="181"/>
      <c r="G89" s="169"/>
      <c r="H89" s="180">
        <f>IF(Example!B42&gt;=1,1,0)</f>
        <v>1</v>
      </c>
      <c r="I89" s="170">
        <v>4</v>
      </c>
      <c r="J89" s="171" t="b">
        <f>IF(H91=4,"100%+ annual quota:  4 of last 5 years")</f>
        <v>0</v>
      </c>
      <c r="K89" s="178"/>
      <c r="L89" s="181"/>
    </row>
    <row r="90" spans="2:12" ht="15.75" customHeight="1" x14ac:dyDescent="0.25">
      <c r="B90" s="180">
        <f>IF(Template!B44&gt;=1,1,0)</f>
        <v>1</v>
      </c>
      <c r="C90" s="170">
        <v>5</v>
      </c>
      <c r="D90" s="171" t="str">
        <f>IF(B91=5,"100%+ annual quota:  5 of last 5 years")</f>
        <v>100%+ annual quota:  5 of last 5 years</v>
      </c>
      <c r="E90" s="178"/>
      <c r="F90" s="181"/>
      <c r="G90" s="169"/>
      <c r="H90" s="180">
        <f>IF(Example!B44&gt;=1,1,0)</f>
        <v>1</v>
      </c>
      <c r="I90" s="170">
        <v>5</v>
      </c>
      <c r="J90" s="171" t="str">
        <f>IF(H91=5,"100%+ annual quota:  5 of last 5 years")</f>
        <v>100%+ annual quota:  5 of last 5 years</v>
      </c>
      <c r="K90" s="178"/>
      <c r="L90" s="181"/>
    </row>
    <row r="91" spans="2:12" ht="15.75" customHeight="1" x14ac:dyDescent="0.25">
      <c r="B91" s="180">
        <f>SUM(B86:B90)</f>
        <v>5</v>
      </c>
      <c r="C91" s="170"/>
      <c r="D91" s="170"/>
      <c r="E91" s="178"/>
      <c r="F91" s="181"/>
      <c r="G91" s="169"/>
      <c r="H91" s="180">
        <f>SUM(H86:H90)</f>
        <v>5</v>
      </c>
      <c r="I91" s="170"/>
      <c r="J91" s="170"/>
      <c r="K91" s="178"/>
      <c r="L91" s="181"/>
    </row>
    <row r="92" spans="2:12" ht="15.75" customHeight="1" x14ac:dyDescent="0.25">
      <c r="B92" s="186" t="str">
        <f>VLOOKUP(B91,C85:D90,2)</f>
        <v>100%+ annual quota:  5 of last 5 years</v>
      </c>
      <c r="C92" s="173"/>
      <c r="D92" s="170"/>
      <c r="E92" s="178"/>
      <c r="F92" s="181"/>
      <c r="G92" s="169"/>
      <c r="H92" s="186" t="str">
        <f>VLOOKUP(H91,I85:J90,2)</f>
        <v>100%+ annual quota:  5 of last 5 years</v>
      </c>
      <c r="I92" s="173"/>
      <c r="J92" s="170"/>
      <c r="K92" s="178"/>
      <c r="L92" s="181"/>
    </row>
    <row r="93" spans="2:12" ht="15.75" customHeight="1" x14ac:dyDescent="0.25">
      <c r="B93" s="182"/>
      <c r="C93" s="172"/>
      <c r="D93" s="172"/>
      <c r="E93" s="178"/>
      <c r="F93" s="181"/>
      <c r="G93" s="169"/>
      <c r="H93" s="182"/>
      <c r="I93" s="172"/>
      <c r="J93" s="172"/>
      <c r="K93" s="178"/>
      <c r="L93" s="181"/>
    </row>
    <row r="94" spans="2:12" ht="15.75" customHeight="1" x14ac:dyDescent="0.25">
      <c r="B94" s="182"/>
      <c r="C94" s="172"/>
      <c r="D94" s="172"/>
      <c r="E94" s="178"/>
      <c r="F94" s="181"/>
      <c r="G94" s="169"/>
      <c r="H94" s="182"/>
      <c r="I94" s="172"/>
      <c r="J94" s="172"/>
      <c r="K94" s="178"/>
      <c r="L94" s="181"/>
    </row>
    <row r="95" spans="2:12" ht="15.75" customHeight="1" x14ac:dyDescent="0.25">
      <c r="B95" s="182"/>
      <c r="C95" s="172"/>
      <c r="D95" s="172"/>
      <c r="E95" s="178"/>
      <c r="F95" s="181"/>
      <c r="G95" s="169"/>
      <c r="H95" s="182"/>
      <c r="I95" s="172"/>
      <c r="J95" s="172"/>
      <c r="K95" s="178"/>
      <c r="L95" s="181"/>
    </row>
    <row r="96" spans="2:12" ht="15.75" customHeight="1" x14ac:dyDescent="0.25">
      <c r="B96" s="180" t="s">
        <v>84</v>
      </c>
      <c r="C96" s="170"/>
      <c r="D96" s="170"/>
      <c r="E96" s="178"/>
      <c r="F96" s="181"/>
      <c r="G96" s="169"/>
      <c r="H96" s="180" t="s">
        <v>84</v>
      </c>
      <c r="I96" s="170"/>
      <c r="J96" s="170"/>
      <c r="K96" s="178"/>
      <c r="L96" s="181"/>
    </row>
    <row r="97" spans="2:12" ht="15.75" customHeight="1" x14ac:dyDescent="0.25">
      <c r="B97" s="180" t="s">
        <v>85</v>
      </c>
      <c r="C97" s="170"/>
      <c r="D97" s="170"/>
      <c r="E97" s="178"/>
      <c r="F97" s="181"/>
      <c r="G97" s="169"/>
      <c r="H97" s="180" t="s">
        <v>85</v>
      </c>
      <c r="I97" s="170"/>
      <c r="J97" s="170"/>
      <c r="K97" s="178"/>
      <c r="L97" s="181"/>
    </row>
    <row r="98" spans="2:12" ht="15.75" customHeight="1" x14ac:dyDescent="0.25">
      <c r="B98" s="182"/>
      <c r="C98" s="170">
        <v>0</v>
      </c>
      <c r="D98" s="171" t="b">
        <f>IF(B109=0,"100%+ annual quota:  0 of last 10 years")</f>
        <v>0</v>
      </c>
      <c r="E98" s="178"/>
      <c r="F98" s="181"/>
      <c r="G98" s="169"/>
      <c r="H98" s="182"/>
      <c r="I98" s="170">
        <v>0</v>
      </c>
      <c r="J98" s="171" t="b">
        <f>IF(H109=0,"100%+ annual quota:  0 of last 10 years")</f>
        <v>0</v>
      </c>
      <c r="K98" s="178"/>
      <c r="L98" s="181"/>
    </row>
    <row r="99" spans="2:12" ht="15.75" customHeight="1" x14ac:dyDescent="0.25">
      <c r="B99" s="180">
        <f>IF(Template!B36&gt;=1,1,0)</f>
        <v>1</v>
      </c>
      <c r="C99" s="170">
        <v>1</v>
      </c>
      <c r="D99" s="171" t="b">
        <f>IF(B109=1,"100%+ annual quota:  1 of last 10 years")</f>
        <v>0</v>
      </c>
      <c r="E99" s="178"/>
      <c r="F99" s="181"/>
      <c r="G99" s="169"/>
      <c r="H99" s="180">
        <f>IF(Example!B36&gt;=1,1,0)</f>
        <v>1</v>
      </c>
      <c r="I99" s="170">
        <v>1</v>
      </c>
      <c r="J99" s="171" t="b">
        <f>IF(H109=1,"100%+ annual quota:  1 of last 10 years")</f>
        <v>0</v>
      </c>
      <c r="K99" s="178"/>
      <c r="L99" s="181"/>
    </row>
    <row r="100" spans="2:12" ht="15.75" customHeight="1" x14ac:dyDescent="0.25">
      <c r="B100" s="180">
        <f>IF(Template!B38&gt;=1,1,0)</f>
        <v>1</v>
      </c>
      <c r="C100" s="170">
        <v>2</v>
      </c>
      <c r="D100" s="171" t="b">
        <f>IF(B109=2,"100%+ annual quota:  2 of last 10 years")</f>
        <v>0</v>
      </c>
      <c r="E100" s="178"/>
      <c r="F100" s="181"/>
      <c r="G100" s="169"/>
      <c r="H100" s="180">
        <f>IF(Example!B38&gt;=1,1,0)</f>
        <v>1</v>
      </c>
      <c r="I100" s="170">
        <v>2</v>
      </c>
      <c r="J100" s="171" t="b">
        <f>IF(H109=2,"100%+ annual quota:  2 of last 10 years")</f>
        <v>0</v>
      </c>
      <c r="K100" s="178"/>
      <c r="L100" s="181"/>
    </row>
    <row r="101" spans="2:12" ht="15.75" customHeight="1" x14ac:dyDescent="0.25">
      <c r="B101" s="180">
        <f>IF(Template!B40&gt;=1,1,0)</f>
        <v>1</v>
      </c>
      <c r="C101" s="170">
        <v>3</v>
      </c>
      <c r="D101" s="171" t="b">
        <f>IF(B109=3,"100%+ annual quota:  3 of last 10 years")</f>
        <v>0</v>
      </c>
      <c r="E101" s="178"/>
      <c r="F101" s="181"/>
      <c r="G101" s="169"/>
      <c r="H101" s="180">
        <f>IF(Example!B40&gt;=1,1,0)</f>
        <v>1</v>
      </c>
      <c r="I101" s="170">
        <v>3</v>
      </c>
      <c r="J101" s="171" t="b">
        <f>IF(H109=3,"100%+ annual quota:  3 of last 10 years")</f>
        <v>0</v>
      </c>
      <c r="K101" s="178"/>
      <c r="L101" s="181"/>
    </row>
    <row r="102" spans="2:12" ht="15.75" customHeight="1" x14ac:dyDescent="0.25">
      <c r="B102" s="180">
        <f>IF(Template!B42&gt;=1,1,0)</f>
        <v>1</v>
      </c>
      <c r="C102" s="170">
        <v>4</v>
      </c>
      <c r="D102" s="171" t="b">
        <f>IF(B109=4,"100%+ annual quota:  4 of last 10 years")</f>
        <v>0</v>
      </c>
      <c r="E102" s="178"/>
      <c r="F102" s="181"/>
      <c r="G102" s="169"/>
      <c r="H102" s="180">
        <f>IF(Example!B42&gt;=1,1,0)</f>
        <v>1</v>
      </c>
      <c r="I102" s="170">
        <v>4</v>
      </c>
      <c r="J102" s="171" t="b">
        <f>IF(H109=4,"100%+ annual quota:  4 of last 10 years")</f>
        <v>0</v>
      </c>
      <c r="K102" s="178"/>
      <c r="L102" s="181"/>
    </row>
    <row r="103" spans="2:12" ht="15.75" customHeight="1" x14ac:dyDescent="0.25">
      <c r="B103" s="180">
        <f>IF(Template!B44&gt;=1,1,0)</f>
        <v>1</v>
      </c>
      <c r="C103" s="170">
        <v>5</v>
      </c>
      <c r="D103" s="171" t="b">
        <f>IF(B109=5,"100%+ annual quota:  5 of last 10 years")</f>
        <v>0</v>
      </c>
      <c r="E103" s="178"/>
      <c r="F103" s="181"/>
      <c r="G103" s="169"/>
      <c r="H103" s="180">
        <f>IF(Example!B44&gt;=1,1,0)</f>
        <v>1</v>
      </c>
      <c r="I103" s="170">
        <v>5</v>
      </c>
      <c r="J103" s="171" t="b">
        <f>IF(H109=5,"100%+ annual quota:  5 of last 10 years")</f>
        <v>0</v>
      </c>
      <c r="K103" s="178"/>
      <c r="L103" s="181"/>
    </row>
    <row r="104" spans="2:12" ht="15.75" customHeight="1" x14ac:dyDescent="0.25">
      <c r="B104" s="180">
        <f>IF(Template!B46&gt;=1,1,0)</f>
        <v>1</v>
      </c>
      <c r="C104" s="170">
        <v>6</v>
      </c>
      <c r="D104" s="171" t="b">
        <f>IF(B109=6,"100%+ annual quota:  6 of last 10 years")</f>
        <v>0</v>
      </c>
      <c r="E104" s="178"/>
      <c r="F104" s="181"/>
      <c r="G104" s="169"/>
      <c r="H104" s="180">
        <f>IF(Example!B46&gt;=1,1,0)</f>
        <v>1</v>
      </c>
      <c r="I104" s="170">
        <v>6</v>
      </c>
      <c r="J104" s="171" t="b">
        <f>IF(H109=6,"100%+ annual quota:  6 of last 10 years")</f>
        <v>0</v>
      </c>
      <c r="K104" s="178"/>
      <c r="L104" s="181"/>
    </row>
    <row r="105" spans="2:12" ht="15.75" customHeight="1" x14ac:dyDescent="0.25">
      <c r="B105" s="180">
        <f>IF(Template!B48&gt;=1,1,0)</f>
        <v>1</v>
      </c>
      <c r="C105" s="170">
        <v>7</v>
      </c>
      <c r="D105" s="171" t="b">
        <f>IF(B109=7,"100%+ annual quota:  7 of last 10 years")</f>
        <v>0</v>
      </c>
      <c r="E105" s="178"/>
      <c r="F105" s="181"/>
      <c r="G105" s="169"/>
      <c r="H105" s="180">
        <f>IF(Example!B48&gt;=1,1,0)</f>
        <v>1</v>
      </c>
      <c r="I105" s="170">
        <v>7</v>
      </c>
      <c r="J105" s="171" t="b">
        <f>IF(H109=7,"100%+ annual quota:  7 of last 10 years")</f>
        <v>0</v>
      </c>
      <c r="K105" s="178"/>
      <c r="L105" s="181"/>
    </row>
    <row r="106" spans="2:12" ht="15.75" customHeight="1" x14ac:dyDescent="0.25">
      <c r="B106" s="180">
        <f>IF(Template!B50&gt;=1,1,0)</f>
        <v>1</v>
      </c>
      <c r="C106" s="170">
        <v>8</v>
      </c>
      <c r="D106" s="171" t="b">
        <f>IF(B109=8,"100%+ annual quota:  8 of last 10 years")</f>
        <v>0</v>
      </c>
      <c r="E106" s="178"/>
      <c r="F106" s="181"/>
      <c r="G106" s="169"/>
      <c r="H106" s="180">
        <f>IF(Example!B50&gt;=1,1,0)</f>
        <v>1</v>
      </c>
      <c r="I106" s="170">
        <v>8</v>
      </c>
      <c r="J106" s="171" t="b">
        <f>IF(H109=8,"100%+ annual quota:  8 of last 10 years")</f>
        <v>0</v>
      </c>
      <c r="K106" s="178"/>
      <c r="L106" s="181"/>
    </row>
    <row r="107" spans="2:12" ht="15.75" customHeight="1" x14ac:dyDescent="0.25">
      <c r="B107" s="180">
        <f>IF(Template!B52&gt;=1,1,0)</f>
        <v>1</v>
      </c>
      <c r="C107" s="170">
        <v>9</v>
      </c>
      <c r="D107" s="171" t="b">
        <f>IF(B109=9,"100%+ annual quota:  9 of last 10 years")</f>
        <v>0</v>
      </c>
      <c r="E107" s="178"/>
      <c r="F107" s="181"/>
      <c r="G107" s="169"/>
      <c r="H107" s="180">
        <f>IF(Example!B52&gt;=1,1,0)</f>
        <v>1</v>
      </c>
      <c r="I107" s="170">
        <v>9</v>
      </c>
      <c r="J107" s="171" t="b">
        <f>IF(H109=9,"100%+ annual quota:  9 of last 10 years")</f>
        <v>0</v>
      </c>
      <c r="K107" s="178"/>
      <c r="L107" s="181"/>
    </row>
    <row r="108" spans="2:12" ht="15.75" customHeight="1" x14ac:dyDescent="0.25">
      <c r="B108" s="180">
        <f>IF(Template!B54&gt;=1,1,0)</f>
        <v>1</v>
      </c>
      <c r="C108" s="170">
        <v>10</v>
      </c>
      <c r="D108" s="171" t="str">
        <f>IF(B109=10,"100%+ annual quota:  10 of last 10 years")</f>
        <v>100%+ annual quota:  10 of last 10 years</v>
      </c>
      <c r="E108" s="178"/>
      <c r="F108" s="181"/>
      <c r="G108" s="169"/>
      <c r="H108" s="180">
        <f>IF(Example!B54&gt;=1,1,0)</f>
        <v>1</v>
      </c>
      <c r="I108" s="170">
        <v>10</v>
      </c>
      <c r="J108" s="171" t="str">
        <f>IF(H109=10,"100%+ annual quota:  10 of last 10 years")</f>
        <v>100%+ annual quota:  10 of last 10 years</v>
      </c>
      <c r="K108" s="178"/>
      <c r="L108" s="181"/>
    </row>
    <row r="109" spans="2:12" ht="15.75" customHeight="1" x14ac:dyDescent="0.25">
      <c r="B109" s="180">
        <f>SUM(B99:B108)</f>
        <v>10</v>
      </c>
      <c r="C109" s="173"/>
      <c r="D109" s="170"/>
      <c r="E109" s="178"/>
      <c r="F109" s="181"/>
      <c r="G109" s="169"/>
      <c r="H109" s="180">
        <f>SUM(H99:H108)</f>
        <v>10</v>
      </c>
      <c r="I109" s="173"/>
      <c r="J109" s="170"/>
      <c r="K109" s="178"/>
      <c r="L109" s="181"/>
    </row>
    <row r="110" spans="2:12" ht="15.75" customHeight="1" x14ac:dyDescent="0.25">
      <c r="B110" s="186" t="str">
        <f>VLOOKUP(B109,C98:D108,2)</f>
        <v>100%+ annual quota:  10 of last 10 years</v>
      </c>
      <c r="C110" s="172"/>
      <c r="D110" s="172"/>
      <c r="E110" s="178"/>
      <c r="F110" s="181"/>
      <c r="G110" s="169"/>
      <c r="H110" s="186" t="str">
        <f>VLOOKUP(H109,I98:J108,2)</f>
        <v>100%+ annual quota:  10 of last 10 years</v>
      </c>
      <c r="I110" s="172"/>
      <c r="J110" s="172"/>
      <c r="K110" s="178"/>
      <c r="L110" s="181"/>
    </row>
    <row r="111" spans="2:12" ht="15.75" customHeight="1" x14ac:dyDescent="0.25">
      <c r="B111" s="183"/>
      <c r="C111" s="184"/>
      <c r="D111" s="184"/>
      <c r="E111" s="184"/>
      <c r="F111" s="185"/>
      <c r="G111" s="169"/>
      <c r="H111" s="183"/>
      <c r="I111" s="184"/>
      <c r="J111" s="184"/>
      <c r="K111" s="184"/>
      <c r="L111" s="185"/>
    </row>
  </sheetData>
  <sheetProtection algorithmName="SHA-512" hashValue="avUQ9f1JKl7G4BM77n5F8QMUtTp46fWxkMHlyVUmfkrd8nw9GniiiG5a/ukicpePs5Z41fr8FROsZANyeoGegQ==" saltValue="Vo0L+hZU4JwOIAT21vx4Hw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Template</vt:lpstr>
      <vt:lpstr>Example</vt:lpstr>
      <vt:lpstr>Sheet1</vt:lpstr>
      <vt:lpstr>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Stevenson</dc:creator>
  <cp:lastModifiedBy>markstevenson2025@outlook.com</cp:lastModifiedBy>
  <cp:lastPrinted>2021-11-26T21:58:38Z</cp:lastPrinted>
  <dcterms:created xsi:type="dcterms:W3CDTF">2021-08-16T20:32:34Z</dcterms:created>
  <dcterms:modified xsi:type="dcterms:W3CDTF">2022-05-28T22:23:12Z</dcterms:modified>
</cp:coreProperties>
</file>